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выше'!$A$1:$P$35</definedName>
  </definedNames>
  <calcPr fullCalcOnLoad="1"/>
</workbook>
</file>

<file path=xl/sharedStrings.xml><?xml version="1.0" encoding="utf-8"?>
<sst xmlns="http://schemas.openxmlformats.org/spreadsheetml/2006/main" count="71" uniqueCount="37">
  <si>
    <t>Сетевой район (РЭС)</t>
  </si>
  <si>
    <t>Тип</t>
  </si>
  <si>
    <t>Т-1</t>
  </si>
  <si>
    <t>Т-2</t>
  </si>
  <si>
    <t>Т-3</t>
  </si>
  <si>
    <t xml:space="preserve">ПС "АЛПБ"                                                      </t>
  </si>
  <si>
    <t>ПС " Кургат"</t>
  </si>
  <si>
    <t>п. Шестаково ГПП</t>
  </si>
  <si>
    <t>п.Соцгородок ТП-4</t>
  </si>
  <si>
    <t>ПС № 18</t>
  </si>
  <si>
    <t>ПС ИОРТПЦ</t>
  </si>
  <si>
    <t>ПС ИАЗ-ГПП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</si>
  <si>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</si>
  <si>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</si>
  <si>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</si>
  <si>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</si>
  <si>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Текущий объем свободной мощности с учетом присоединенных потребителей</t>
  </si>
  <si>
    <t>МВА</t>
  </si>
  <si>
    <t>МВт</t>
  </si>
  <si>
    <t>Примечание</t>
  </si>
  <si>
    <t>-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</si>
  <si>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</t>
  </si>
  <si>
    <t>ТМ-27,5/6</t>
  </si>
  <si>
    <t>ТРДН-110/6</t>
  </si>
  <si>
    <t>ТДТМ-110/10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</si>
  <si>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</si>
  <si>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</si>
  <si>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РЭС-Иркутский (гор. Иркутск-2, Авиазавод)</t>
  </si>
  <si>
    <t>Максимальная потребляемая мощность (загрузка) по результатам контрольных замеров по данным 2010г</t>
  </si>
  <si>
    <t>Кзагр</t>
  </si>
  <si>
    <t>Объем свободной мощности с учетом присоединенных потребителей и заключенных договоров на ТП и поданных заявок на ТП</t>
  </si>
  <si>
    <t>Резерв мощности отсутствует</t>
  </si>
  <si>
    <t>В работе один трансформатор в нормальном режиме на холостом ходу. Рерзерв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</si>
  <si>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</si>
  <si>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</si>
  <si>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Работа с ограничением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</si>
  <si>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31 октября 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</si>
</sst>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6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6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6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19" xfId="0" applyNumberFormat="1" applyFont="1" applyFill="1" applyBorder="1" applyAlignment="1">
      <alignment horizontal="center" wrapText="1"/>
    </xf>
    <xf numFmtId="184" fontId="4" fillId="0" borderId="23" xfId="0" applyNumberFormat="1" applyFont="1" applyFill="1" applyBorder="1" applyAlignment="1">
      <alignment horizontal="center" vertical="center" wrapText="1"/>
    </xf>
    <xf numFmtId="184" fontId="4" fillId="0" borderId="28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6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184" fontId="4" fillId="0" borderId="14" xfId="0" applyNumberFormat="1" applyFont="1" applyBorder="1" applyAlignment="1">
      <alignment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 wrapText="1"/>
    </xf>
    <xf numFmtId="184" fontId="4" fillId="0" borderId="32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7" fillId="0" borderId="32" xfId="0" applyNumberFormat="1" applyFont="1" applyBorder="1" applyAlignment="1">
      <alignment horizontal="center" vertical="center" wrapText="1"/>
    </xf>
    <xf numFmtId="184" fontId="7" fillId="0" borderId="35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9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J28" sqref="J28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08" t="s">
        <v>36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28.25" thickBot="1">
      <c r="B5" s="9" t="s">
        <v>0</v>
      </c>
      <c r="C5" s="10" t="s">
        <v>12</v>
      </c>
      <c r="D5" s="10" t="s">
        <v>1</v>
      </c>
      <c r="E5" s="11" t="s">
        <v>13</v>
      </c>
      <c r="F5" s="104" t="s">
        <v>28</v>
      </c>
      <c r="G5" s="105"/>
      <c r="H5" s="10" t="s">
        <v>25</v>
      </c>
      <c r="I5" s="104" t="s">
        <v>26</v>
      </c>
      <c r="J5" s="105"/>
      <c r="K5" s="106" t="s">
        <v>33</v>
      </c>
      <c r="L5" s="107"/>
      <c r="M5" s="12" t="s">
        <v>16</v>
      </c>
      <c r="N5" s="13" t="s">
        <v>30</v>
      </c>
      <c r="O5" s="14" t="s">
        <v>21</v>
      </c>
      <c r="P5" s="15" t="s">
        <v>19</v>
      </c>
    </row>
    <row r="6" spans="2:16" ht="13.5" thickBot="1">
      <c r="B6" s="33"/>
      <c r="C6" s="34"/>
      <c r="D6" s="35"/>
      <c r="E6" s="12" t="s">
        <v>17</v>
      </c>
      <c r="F6" s="12" t="s">
        <v>17</v>
      </c>
      <c r="G6" s="36" t="s">
        <v>29</v>
      </c>
      <c r="H6" s="12" t="s">
        <v>18</v>
      </c>
      <c r="I6" s="12" t="s">
        <v>17</v>
      </c>
      <c r="J6" s="12" t="s">
        <v>29</v>
      </c>
      <c r="K6" s="12" t="s">
        <v>17</v>
      </c>
      <c r="L6" s="36" t="s">
        <v>29</v>
      </c>
      <c r="M6" s="12" t="s">
        <v>17</v>
      </c>
      <c r="N6" s="37" t="s">
        <v>17</v>
      </c>
      <c r="O6" s="13" t="s">
        <v>17</v>
      </c>
      <c r="P6" s="32"/>
    </row>
    <row r="7" spans="2:16" ht="15.75">
      <c r="B7" s="91"/>
      <c r="C7" s="4"/>
      <c r="D7" s="3"/>
      <c r="E7" s="3"/>
      <c r="F7" s="3"/>
      <c r="G7" s="3"/>
      <c r="H7" s="5"/>
      <c r="I7" s="5"/>
      <c r="J7" s="84"/>
      <c r="K7" s="5"/>
      <c r="L7" s="84"/>
      <c r="M7" s="5"/>
      <c r="N7" s="6"/>
      <c r="O7" s="7"/>
      <c r="P7" s="8"/>
    </row>
    <row r="8" spans="2:17" ht="15.75">
      <c r="B8" s="102"/>
      <c r="C8" s="41" t="s">
        <v>5</v>
      </c>
      <c r="D8" s="16"/>
      <c r="E8" s="17">
        <f>SUM(E9:E10)</f>
        <v>7.2</v>
      </c>
      <c r="F8" s="52">
        <f>SUM(F9:F10)</f>
        <v>2.4151</v>
      </c>
      <c r="G8" s="73"/>
      <c r="H8" s="53">
        <v>2.8</v>
      </c>
      <c r="I8" s="53">
        <f>F8+H8/0.85</f>
        <v>5.709217647058823</v>
      </c>
      <c r="J8" s="73"/>
      <c r="K8" s="53">
        <f>I8</f>
        <v>5.709217647058823</v>
      </c>
      <c r="L8" s="89">
        <f>K8/E9</f>
        <v>1.7841305147058821</v>
      </c>
      <c r="M8" s="86">
        <f>E9*1.4-F8</f>
        <v>2.0648999999999997</v>
      </c>
      <c r="N8" s="85">
        <f>E9*1.4-I8</f>
        <v>-1.2292176470588236</v>
      </c>
      <c r="O8" s="86">
        <f>IF(L8&gt;1.4,0,(E9*140/100)-I8)</f>
        <v>0</v>
      </c>
      <c r="P8" s="92" t="s">
        <v>31</v>
      </c>
      <c r="Q8" s="2"/>
    </row>
    <row r="9" spans="2:17" ht="15.75">
      <c r="B9" s="102"/>
      <c r="C9" s="19" t="s">
        <v>2</v>
      </c>
      <c r="D9" s="18" t="s">
        <v>14</v>
      </c>
      <c r="E9" s="17">
        <v>3.2</v>
      </c>
      <c r="F9" s="52">
        <v>1.2259</v>
      </c>
      <c r="G9" s="73">
        <f>F9/E9</f>
        <v>0.38309374999999996</v>
      </c>
      <c r="H9" s="53"/>
      <c r="I9" s="53"/>
      <c r="J9" s="73"/>
      <c r="K9" s="53"/>
      <c r="L9" s="73"/>
      <c r="M9" s="52"/>
      <c r="N9" s="54"/>
      <c r="O9" s="52"/>
      <c r="P9" s="101"/>
      <c r="Q9" s="2"/>
    </row>
    <row r="10" spans="2:17" ht="15.75">
      <c r="B10" s="102"/>
      <c r="C10" s="19" t="s">
        <v>3</v>
      </c>
      <c r="D10" s="18" t="s">
        <v>14</v>
      </c>
      <c r="E10" s="17">
        <v>4</v>
      </c>
      <c r="F10" s="52">
        <v>1.1892</v>
      </c>
      <c r="G10" s="73">
        <f>F10/E10</f>
        <v>0.2973</v>
      </c>
      <c r="H10" s="53"/>
      <c r="I10" s="53"/>
      <c r="J10" s="73"/>
      <c r="K10" s="53"/>
      <c r="L10" s="73"/>
      <c r="M10" s="52"/>
      <c r="N10" s="54"/>
      <c r="O10" s="52"/>
      <c r="P10" s="93"/>
      <c r="Q10" s="2"/>
    </row>
    <row r="11" spans="2:17" ht="15.75">
      <c r="B11" s="102"/>
      <c r="C11" s="20"/>
      <c r="D11" s="21"/>
      <c r="E11" s="22"/>
      <c r="F11" s="55"/>
      <c r="G11" s="74"/>
      <c r="H11" s="56"/>
      <c r="I11" s="56"/>
      <c r="J11" s="74"/>
      <c r="K11" s="56"/>
      <c r="L11" s="74"/>
      <c r="M11" s="55"/>
      <c r="N11" s="57"/>
      <c r="O11" s="55"/>
      <c r="P11" s="58"/>
      <c r="Q11" s="2"/>
    </row>
    <row r="12" spans="2:16" ht="14.25">
      <c r="B12" s="102"/>
      <c r="C12" s="42" t="s">
        <v>6</v>
      </c>
      <c r="D12" s="24"/>
      <c r="E12" s="17">
        <f>SUM(E13:E14)</f>
        <v>3.4000000000000004</v>
      </c>
      <c r="F12" s="52">
        <f>SUM(F13:F14)</f>
        <v>2.7504</v>
      </c>
      <c r="G12" s="75"/>
      <c r="H12" s="52">
        <v>0.2903</v>
      </c>
      <c r="I12" s="52">
        <f>F12+H12/0.85</f>
        <v>3.091929411764706</v>
      </c>
      <c r="J12" s="75"/>
      <c r="K12" s="52">
        <f>I12</f>
        <v>3.091929411764706</v>
      </c>
      <c r="L12" s="88">
        <f>K12/E13</f>
        <v>1.932455882352941</v>
      </c>
      <c r="M12" s="86">
        <f>E13*1.4-F12</f>
        <v>-0.5104000000000002</v>
      </c>
      <c r="N12" s="85">
        <f>E13*1.4-I12</f>
        <v>-0.851929411764706</v>
      </c>
      <c r="O12" s="86">
        <f>IF(L12&gt;1.4,0,(E13*140/100)-I12)</f>
        <v>0</v>
      </c>
      <c r="P12" s="92" t="s">
        <v>31</v>
      </c>
    </row>
    <row r="13" spans="2:16" ht="12.75">
      <c r="B13" s="102"/>
      <c r="C13" s="25" t="s">
        <v>2</v>
      </c>
      <c r="D13" s="17" t="s">
        <v>15</v>
      </c>
      <c r="E13" s="17">
        <v>1.6</v>
      </c>
      <c r="F13" s="52">
        <v>1.3244</v>
      </c>
      <c r="G13" s="75">
        <f>F13/E13</f>
        <v>0.82775</v>
      </c>
      <c r="H13" s="52"/>
      <c r="I13" s="52"/>
      <c r="J13" s="75"/>
      <c r="K13" s="52"/>
      <c r="L13" s="75"/>
      <c r="M13" s="52"/>
      <c r="N13" s="54"/>
      <c r="O13" s="52"/>
      <c r="P13" s="101"/>
    </row>
    <row r="14" spans="2:16" ht="12.75">
      <c r="B14" s="103"/>
      <c r="C14" s="25" t="s">
        <v>3</v>
      </c>
      <c r="D14" s="17" t="s">
        <v>15</v>
      </c>
      <c r="E14" s="17">
        <v>1.8</v>
      </c>
      <c r="F14" s="52">
        <v>1.426</v>
      </c>
      <c r="G14" s="75">
        <f>F14/E14</f>
        <v>0.7922222222222222</v>
      </c>
      <c r="H14" s="52"/>
      <c r="I14" s="52"/>
      <c r="J14" s="75"/>
      <c r="K14" s="52"/>
      <c r="L14" s="75"/>
      <c r="M14" s="52"/>
      <c r="N14" s="54"/>
      <c r="O14" s="52"/>
      <c r="P14" s="93"/>
    </row>
    <row r="15" spans="2:16" ht="15.75" customHeight="1">
      <c r="B15" s="27"/>
      <c r="C15" s="26"/>
      <c r="D15" s="22"/>
      <c r="E15" s="22"/>
      <c r="F15" s="55"/>
      <c r="G15" s="76"/>
      <c r="H15" s="55"/>
      <c r="I15" s="55"/>
      <c r="J15" s="76"/>
      <c r="K15" s="55"/>
      <c r="L15" s="76"/>
      <c r="M15" s="55"/>
      <c r="N15" s="57"/>
      <c r="O15" s="55"/>
      <c r="P15" s="58"/>
    </row>
    <row r="16" spans="2:16" ht="14.25">
      <c r="B16" s="95"/>
      <c r="C16" s="44" t="s">
        <v>7</v>
      </c>
      <c r="D16" s="39"/>
      <c r="E16" s="29">
        <f>E17</f>
        <v>0.75</v>
      </c>
      <c r="F16" s="61">
        <f>F17</f>
        <v>0.9815</v>
      </c>
      <c r="G16" s="78"/>
      <c r="H16" s="64">
        <v>0.128</v>
      </c>
      <c r="I16" s="53">
        <f>F16+H16/0.9</f>
        <v>1.1237222222222223</v>
      </c>
      <c r="J16" s="78"/>
      <c r="K16" s="64" t="s">
        <v>20</v>
      </c>
      <c r="L16" s="78" t="s">
        <v>20</v>
      </c>
      <c r="M16" s="86">
        <f>E16*1.05-F16</f>
        <v>-0.19399999999999995</v>
      </c>
      <c r="N16" s="85">
        <f>E16*1.05-I16</f>
        <v>-0.3362222222222222</v>
      </c>
      <c r="O16" s="86">
        <f>IF((E16*1.05-I16)&gt;0,(E16*105/100)-I16,0)</f>
        <v>0</v>
      </c>
      <c r="P16" s="92" t="s">
        <v>34</v>
      </c>
    </row>
    <row r="17" spans="2:16" ht="12.75">
      <c r="B17" s="95"/>
      <c r="C17" s="30" t="s">
        <v>2</v>
      </c>
      <c r="D17" s="30" t="s">
        <v>22</v>
      </c>
      <c r="E17" s="29">
        <v>0.75</v>
      </c>
      <c r="F17" s="61">
        <v>0.9815</v>
      </c>
      <c r="G17" s="78">
        <f>F17/E17</f>
        <v>1.3086666666666666</v>
      </c>
      <c r="H17" s="64"/>
      <c r="I17" s="64"/>
      <c r="J17" s="78"/>
      <c r="K17" s="64"/>
      <c r="L17" s="78"/>
      <c r="M17" s="61"/>
      <c r="N17" s="62"/>
      <c r="O17" s="61"/>
      <c r="P17" s="93"/>
    </row>
    <row r="18" spans="2:16" ht="12.75">
      <c r="B18" s="95"/>
      <c r="C18" s="45"/>
      <c r="D18" s="40"/>
      <c r="E18" s="23"/>
      <c r="F18" s="56"/>
      <c r="G18" s="79"/>
      <c r="H18" s="65"/>
      <c r="I18" s="65"/>
      <c r="J18" s="79"/>
      <c r="K18" s="65"/>
      <c r="L18" s="79"/>
      <c r="M18" s="56"/>
      <c r="N18" s="63"/>
      <c r="O18" s="56"/>
      <c r="P18" s="58"/>
    </row>
    <row r="19" spans="2:16" ht="14.25">
      <c r="B19" s="95"/>
      <c r="C19" s="44" t="s">
        <v>8</v>
      </c>
      <c r="D19" s="30"/>
      <c r="E19" s="29">
        <f>E20</f>
        <v>1</v>
      </c>
      <c r="F19" s="61">
        <f>F20</f>
        <v>0.8083</v>
      </c>
      <c r="G19" s="78"/>
      <c r="H19" s="64">
        <v>0.137</v>
      </c>
      <c r="I19" s="53">
        <f>F19+H19/0.9</f>
        <v>0.9605222222222223</v>
      </c>
      <c r="J19" s="78"/>
      <c r="K19" s="64" t="s">
        <v>20</v>
      </c>
      <c r="L19" s="78" t="s">
        <v>20</v>
      </c>
      <c r="M19" s="52">
        <f>E19*1.05-F19</f>
        <v>0.24170000000000003</v>
      </c>
      <c r="N19" s="54">
        <f>E19*1.05-I19</f>
        <v>0.08947777777777777</v>
      </c>
      <c r="O19" s="52">
        <f>IF((E19*1.05-I19)&gt;0,(E19*105/100)-I19,0)</f>
        <v>0.08947777777777777</v>
      </c>
      <c r="P19" s="92" t="s">
        <v>35</v>
      </c>
    </row>
    <row r="20" spans="2:16" ht="12.75">
      <c r="B20" s="95"/>
      <c r="C20" s="30" t="s">
        <v>2</v>
      </c>
      <c r="D20" s="30" t="s">
        <v>22</v>
      </c>
      <c r="E20" s="29">
        <v>1</v>
      </c>
      <c r="F20" s="61">
        <v>0.8083</v>
      </c>
      <c r="G20" s="78">
        <f>F20/E20</f>
        <v>0.8083</v>
      </c>
      <c r="H20" s="64"/>
      <c r="I20" s="64"/>
      <c r="J20" s="78"/>
      <c r="K20" s="64"/>
      <c r="L20" s="78"/>
      <c r="M20" s="61"/>
      <c r="N20" s="62"/>
      <c r="O20" s="61"/>
      <c r="P20" s="93"/>
    </row>
    <row r="21" spans="2:16" ht="12.75">
      <c r="B21" s="95"/>
      <c r="C21" s="45"/>
      <c r="D21" s="40"/>
      <c r="E21" s="23"/>
      <c r="F21" s="56"/>
      <c r="G21" s="79"/>
      <c r="H21" s="65"/>
      <c r="I21" s="65"/>
      <c r="J21" s="79"/>
      <c r="K21" s="65"/>
      <c r="L21" s="79"/>
      <c r="M21" s="56"/>
      <c r="N21" s="63"/>
      <c r="O21" s="56"/>
      <c r="P21" s="58"/>
    </row>
    <row r="22" spans="2:16" ht="14.25">
      <c r="B22" s="95"/>
      <c r="C22" s="50" t="s">
        <v>9</v>
      </c>
      <c r="D22" s="31"/>
      <c r="E22" s="28">
        <f>SUM(E23:E24)</f>
        <v>6.3</v>
      </c>
      <c r="F22" s="59">
        <f>SUM(F23:F24)</f>
        <v>3.8513</v>
      </c>
      <c r="G22" s="80"/>
      <c r="H22" s="66">
        <v>0.65</v>
      </c>
      <c r="I22" s="59">
        <f>F22+H22/0.85</f>
        <v>4.616005882352941</v>
      </c>
      <c r="J22" s="80"/>
      <c r="K22" s="66">
        <f>I22</f>
        <v>4.616005882352941</v>
      </c>
      <c r="L22" s="90">
        <f>K22/E23</f>
        <v>1.4653986928104576</v>
      </c>
      <c r="M22" s="86">
        <f>E23*1.4-F22</f>
        <v>0.5586999999999991</v>
      </c>
      <c r="N22" s="85">
        <f>E23*1.4-I22</f>
        <v>-0.20600588235294204</v>
      </c>
      <c r="O22" s="86">
        <f>IF(L22&gt;1.4,0,(E23*140/100)-I22)</f>
        <v>0</v>
      </c>
      <c r="P22" s="92" t="s">
        <v>31</v>
      </c>
    </row>
    <row r="23" spans="2:16" ht="12.75">
      <c r="B23" s="95"/>
      <c r="C23" s="31" t="s">
        <v>2</v>
      </c>
      <c r="D23" s="31" t="s">
        <v>14</v>
      </c>
      <c r="E23" s="28">
        <v>3.15</v>
      </c>
      <c r="F23" s="59">
        <v>1.834</v>
      </c>
      <c r="G23" s="80">
        <f>F23/E23</f>
        <v>0.5822222222222223</v>
      </c>
      <c r="H23" s="66"/>
      <c r="I23" s="66"/>
      <c r="J23" s="80"/>
      <c r="K23" s="66"/>
      <c r="L23" s="80"/>
      <c r="M23" s="59"/>
      <c r="N23" s="60"/>
      <c r="O23" s="59"/>
      <c r="P23" s="101"/>
    </row>
    <row r="24" spans="2:16" ht="12.75">
      <c r="B24" s="95"/>
      <c r="C24" s="31" t="s">
        <v>3</v>
      </c>
      <c r="D24" s="31" t="s">
        <v>14</v>
      </c>
      <c r="E24" s="28">
        <v>3.15</v>
      </c>
      <c r="F24" s="59">
        <v>2.0173</v>
      </c>
      <c r="G24" s="80">
        <f>F24/E24</f>
        <v>0.6404126984126984</v>
      </c>
      <c r="H24" s="66"/>
      <c r="I24" s="66"/>
      <c r="J24" s="80"/>
      <c r="K24" s="66"/>
      <c r="L24" s="80"/>
      <c r="M24" s="59"/>
      <c r="N24" s="60"/>
      <c r="O24" s="59"/>
      <c r="P24" s="93"/>
    </row>
    <row r="25" spans="2:16" ht="12.75">
      <c r="B25" s="95"/>
      <c r="C25" s="46"/>
      <c r="D25" s="23"/>
      <c r="E25" s="22"/>
      <c r="F25" s="55"/>
      <c r="G25" s="81"/>
      <c r="H25" s="67"/>
      <c r="I25" s="67"/>
      <c r="J25" s="81"/>
      <c r="K25" s="67"/>
      <c r="L25" s="81"/>
      <c r="M25" s="55"/>
      <c r="N25" s="57"/>
      <c r="O25" s="55"/>
      <c r="P25" s="58"/>
    </row>
    <row r="26" spans="2:16" ht="12.75" customHeight="1">
      <c r="B26" s="96" t="s">
        <v>27</v>
      </c>
      <c r="C26" s="51" t="s">
        <v>10</v>
      </c>
      <c r="D26" s="18"/>
      <c r="E26" s="28">
        <f>SUM(E27:E28)</f>
        <v>6.4</v>
      </c>
      <c r="F26" s="52">
        <f>IF(F27&gt;F28,F27,F28)</f>
        <v>4.3968</v>
      </c>
      <c r="G26" s="77"/>
      <c r="H26" s="59">
        <f>0.093+0.015+0.155+0.053+0.023</f>
        <v>0.339</v>
      </c>
      <c r="I26" s="59">
        <f>F26+H26/0.85</f>
        <v>4.795623529411764</v>
      </c>
      <c r="J26" s="77"/>
      <c r="K26" s="59">
        <f>I26</f>
        <v>4.795623529411764</v>
      </c>
      <c r="L26" s="88">
        <f>K26/E27</f>
        <v>1.4986323529411762</v>
      </c>
      <c r="M26" s="86">
        <f>E27*1.4-F26</f>
        <v>0.08319999999999972</v>
      </c>
      <c r="N26" s="85">
        <f>E27*1.4-I26</f>
        <v>-0.31562352941176464</v>
      </c>
      <c r="O26" s="86">
        <f>IF(L26&gt;1.4,0,(E27*140/100)-I26)</f>
        <v>0</v>
      </c>
      <c r="P26" s="98" t="s">
        <v>32</v>
      </c>
    </row>
    <row r="27" spans="2:16" ht="12.75">
      <c r="B27" s="95"/>
      <c r="C27" s="18" t="s">
        <v>2</v>
      </c>
      <c r="D27" s="18" t="s">
        <v>14</v>
      </c>
      <c r="E27" s="28">
        <v>3.2</v>
      </c>
      <c r="F27" s="59">
        <v>4.2053</v>
      </c>
      <c r="G27" s="77"/>
      <c r="H27" s="59"/>
      <c r="I27" s="59"/>
      <c r="J27" s="77"/>
      <c r="K27" s="59"/>
      <c r="L27" s="77"/>
      <c r="M27" s="59"/>
      <c r="N27" s="60"/>
      <c r="O27" s="59"/>
      <c r="P27" s="99"/>
    </row>
    <row r="28" spans="2:16" ht="12.75">
      <c r="B28" s="95"/>
      <c r="C28" s="18" t="s">
        <v>3</v>
      </c>
      <c r="D28" s="18" t="s">
        <v>14</v>
      </c>
      <c r="E28" s="28">
        <v>3.2</v>
      </c>
      <c r="F28" s="59">
        <v>4.3968</v>
      </c>
      <c r="G28" s="77"/>
      <c r="H28" s="59"/>
      <c r="I28" s="59"/>
      <c r="J28" s="77"/>
      <c r="K28" s="59"/>
      <c r="L28" s="77"/>
      <c r="M28" s="59"/>
      <c r="N28" s="60"/>
      <c r="O28" s="59"/>
      <c r="P28" s="100"/>
    </row>
    <row r="29" spans="2:16" ht="12.75">
      <c r="B29" s="95"/>
      <c r="C29" s="46"/>
      <c r="D29" s="23"/>
      <c r="E29" s="22"/>
      <c r="F29" s="55"/>
      <c r="G29" s="76"/>
      <c r="H29" s="55"/>
      <c r="I29" s="55"/>
      <c r="J29" s="76"/>
      <c r="K29" s="55"/>
      <c r="L29" s="76"/>
      <c r="M29" s="55"/>
      <c r="N29" s="57"/>
      <c r="O29" s="55"/>
      <c r="P29" s="58"/>
    </row>
    <row r="30" spans="2:16" ht="14.25">
      <c r="B30" s="95"/>
      <c r="C30" s="43" t="s">
        <v>11</v>
      </c>
      <c r="D30" s="28"/>
      <c r="E30" s="28">
        <f>SUM(E31:E33)</f>
        <v>75</v>
      </c>
      <c r="F30" s="59">
        <f>F31+F32</f>
        <v>47.265699999999995</v>
      </c>
      <c r="G30" s="77"/>
      <c r="H30" s="59">
        <f>2.6795+0.295+0.538+0.11+0.206+0.081</f>
        <v>3.9095</v>
      </c>
      <c r="I30" s="59">
        <f>F30+H30/0.85</f>
        <v>51.86511176470588</v>
      </c>
      <c r="J30" s="77"/>
      <c r="K30" s="59">
        <f>I30</f>
        <v>51.86511176470588</v>
      </c>
      <c r="L30" s="88">
        <f>K30/E31</f>
        <v>2.0746044705882354</v>
      </c>
      <c r="M30" s="86">
        <f>E31*1.4-F30</f>
        <v>-12.265699999999995</v>
      </c>
      <c r="N30" s="85">
        <f>E31*1.4-I30</f>
        <v>-16.86511176470588</v>
      </c>
      <c r="O30" s="86">
        <f>IF(L30&gt;1.4,0,(E31*140/100)-I30)</f>
        <v>0</v>
      </c>
      <c r="P30" s="92" t="s">
        <v>31</v>
      </c>
    </row>
    <row r="31" spans="2:16" ht="12.75">
      <c r="B31" s="95"/>
      <c r="C31" s="28" t="s">
        <v>2</v>
      </c>
      <c r="D31" s="28" t="s">
        <v>23</v>
      </c>
      <c r="E31" s="28">
        <v>25</v>
      </c>
      <c r="F31" s="59">
        <v>23.1404</v>
      </c>
      <c r="G31" s="77">
        <f>F31/E31</f>
        <v>0.925616</v>
      </c>
      <c r="H31" s="59"/>
      <c r="I31" s="59"/>
      <c r="J31" s="77"/>
      <c r="K31" s="59"/>
      <c r="L31" s="77"/>
      <c r="M31" s="59"/>
      <c r="N31" s="60"/>
      <c r="O31" s="59"/>
      <c r="P31" s="101"/>
    </row>
    <row r="32" spans="2:16" ht="12.75">
      <c r="B32" s="95"/>
      <c r="C32" s="47" t="s">
        <v>3</v>
      </c>
      <c r="D32" s="47" t="s">
        <v>23</v>
      </c>
      <c r="E32" s="47">
        <v>25</v>
      </c>
      <c r="F32" s="68">
        <v>24.1253</v>
      </c>
      <c r="G32" s="82">
        <f>F32/E32</f>
        <v>0.965012</v>
      </c>
      <c r="H32" s="68"/>
      <c r="I32" s="68"/>
      <c r="J32" s="82"/>
      <c r="K32" s="68"/>
      <c r="L32" s="82"/>
      <c r="M32" s="68"/>
      <c r="N32" s="69"/>
      <c r="O32" s="68"/>
      <c r="P32" s="93"/>
    </row>
    <row r="33" spans="2:16" ht="12.75">
      <c r="B33" s="97"/>
      <c r="C33" s="47" t="s">
        <v>4</v>
      </c>
      <c r="D33" s="47" t="s">
        <v>24</v>
      </c>
      <c r="E33" s="47">
        <v>25</v>
      </c>
      <c r="F33" s="68">
        <v>13.4767</v>
      </c>
      <c r="G33" s="82">
        <f>F33/E33</f>
        <v>0.539068</v>
      </c>
      <c r="H33" s="68"/>
      <c r="I33" s="53">
        <f>F33+H33/0.85</f>
        <v>13.4767</v>
      </c>
      <c r="J33" s="77"/>
      <c r="K33" s="59" t="s">
        <v>20</v>
      </c>
      <c r="L33" s="77" t="s">
        <v>20</v>
      </c>
      <c r="M33" s="52">
        <f>E33*1.05-F33</f>
        <v>12.7733</v>
      </c>
      <c r="N33" s="54">
        <f>E33*1.05-I33</f>
        <v>12.7733</v>
      </c>
      <c r="O33" s="52">
        <f>IF((E33*1.05-I33)&gt;0,(E33*105/100)-I33,0)</f>
        <v>12.7733</v>
      </c>
      <c r="P33" s="87"/>
    </row>
    <row r="34" spans="2:16" ht="13.5" thickBot="1">
      <c r="B34" s="48"/>
      <c r="C34" s="49"/>
      <c r="D34" s="49"/>
      <c r="E34" s="49"/>
      <c r="F34" s="70"/>
      <c r="G34" s="83"/>
      <c r="H34" s="70"/>
      <c r="I34" s="70"/>
      <c r="J34" s="70"/>
      <c r="K34" s="70"/>
      <c r="L34" s="83"/>
      <c r="M34" s="70"/>
      <c r="N34" s="71"/>
      <c r="O34" s="70"/>
      <c r="P34" s="72"/>
    </row>
    <row r="39" spans="2:16" ht="15.75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</sheetData>
  <sheetProtection/>
  <mergeCells count="16">
    <mergeCell ref="B8:B14"/>
    <mergeCell ref="F5:G5"/>
    <mergeCell ref="K5:L5"/>
    <mergeCell ref="B3:P3"/>
    <mergeCell ref="I5:J5"/>
    <mergeCell ref="P8:P10"/>
    <mergeCell ref="P12:P14"/>
    <mergeCell ref="P16:P17"/>
    <mergeCell ref="P19:P20"/>
    <mergeCell ref="B39:P39"/>
    <mergeCell ref="B16:B21"/>
    <mergeCell ref="B22:B25"/>
    <mergeCell ref="B26:B33"/>
    <mergeCell ref="P26:P28"/>
    <mergeCell ref="P30:P32"/>
    <mergeCell ref="P22:P2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2011-11-15T06:19:27Z</dcterms:modified>
  <cp:category/>
  <cp:version/>
  <cp:contentType/>
  <cp:contentStatus/>
</cp:coreProperties>
</file>