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<sst xmlns="http://schemas.openxmlformats.org/spreadsheetml/2006/main" count="223" uniqueCount="80">
  <si>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</si>
  <si>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</si>
  <si>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</si>
  <si>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</si>
  <si>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</si>
  <si>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</si>
  <si>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</si>
  <si>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</si>
  <si>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</si>
  <si>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</si>
  <si>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</si>
  <si>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</si>
  <si>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</si>
  <si>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</si>
  <si>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</si>
  <si>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</si>
  <si>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</si>
  <si>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</si>
  <si>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>п.Соцгородок ТП-4</t>
  </si>
  <si>
    <t>п.Речушка ТП-2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</si>
  <si>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</si>
  <si>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</si>
  <si>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</si>
  <si>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</si>
  <si>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</si>
  <si>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</si>
  <si>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</si>
  <si>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</si>
  <si>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</si>
  <si>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</si>
  <si>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</si>
  <si>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</si>
  <si>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</si>
  <si>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</si>
  <si>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</si>
  <si>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</si>
  <si>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</si>
  <si>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</si>
  <si>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</si>
  <si>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</si>
  <si>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</si>
  <si>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</si>
  <si>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</si>
  <si>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</si>
  <si>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</si>
  <si>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</si>
  <si>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</si>
  <si>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</si>
  <si>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</si>
  <si>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</si>
  <si>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</si>
  <si>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</si>
  <si>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</si>
  <si>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</si>
  <si>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</si>
  <si>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</si>
  <si>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</si>
  <si>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</si>
  <si>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</si>
  <si>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</si>
  <si>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</si>
  <si>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</si>
  <si>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</si>
  <si>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</si>
  <si>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</si>
  <si>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</si>
  <si>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</si>
  <si>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</si>
  <si>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</si>
  <si>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</si>
  <si>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</si>
  <si>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</si>
  <si>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</si>
  <si>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</si>
  <si>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</si>
  <si>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</si>
  <si>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января 2012г.</t>
  </si>
  <si>
    <t>Текущий объем свободной мощности с учетом присоединенных потребителей на 31.01.2012г.</t>
  </si>
  <si>
    <t>Объем свободной мощности с учетом присоединенных потребителей и заключенных договоров на ТП и поданных заявок на ТП на 31.01.2012г.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</si>
  <si>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31.01.2012г.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</si>
</sst>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184" fontId="4" fillId="0" borderId="31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4" fontId="4" fillId="0" borderId="31" xfId="0" applyNumberFormat="1" applyFont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55" activePane="bottomLeft" state="frozen"/>
      <selection pane="topLeft" activeCell="A1" sqref="A1"/>
      <selection pane="bottomLeft" activeCell="E132" sqref="E13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16" t="s">
        <v>76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41</v>
      </c>
      <c r="D5" s="11" t="s">
        <v>1</v>
      </c>
      <c r="E5" s="12" t="s">
        <v>44</v>
      </c>
      <c r="F5" s="112" t="s">
        <v>70</v>
      </c>
      <c r="G5" s="113"/>
      <c r="H5" s="11" t="s">
        <v>67</v>
      </c>
      <c r="I5" s="112" t="s">
        <v>68</v>
      </c>
      <c r="J5" s="113"/>
      <c r="K5" s="114" t="s">
        <v>74</v>
      </c>
      <c r="L5" s="115"/>
      <c r="M5" s="13" t="s">
        <v>77</v>
      </c>
      <c r="N5" s="14" t="s">
        <v>78</v>
      </c>
      <c r="O5" s="15" t="s">
        <v>79</v>
      </c>
      <c r="P5" s="16" t="s">
        <v>55</v>
      </c>
    </row>
    <row r="6" spans="2:16" ht="13.5" thickBot="1">
      <c r="B6" s="36"/>
      <c r="C6" s="37"/>
      <c r="D6" s="38"/>
      <c r="E6" s="13" t="s">
        <v>53</v>
      </c>
      <c r="F6" s="13" t="s">
        <v>53</v>
      </c>
      <c r="G6" s="39" t="s">
        <v>71</v>
      </c>
      <c r="H6" s="13" t="s">
        <v>54</v>
      </c>
      <c r="I6" s="13" t="s">
        <v>53</v>
      </c>
      <c r="J6" s="13" t="s">
        <v>71</v>
      </c>
      <c r="K6" s="13" t="s">
        <v>53</v>
      </c>
      <c r="L6" s="39" t="s">
        <v>71</v>
      </c>
      <c r="M6" s="13" t="s">
        <v>53</v>
      </c>
      <c r="N6" s="40" t="s">
        <v>53</v>
      </c>
      <c r="O6" s="14" t="s">
        <v>53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09" t="s">
        <v>57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56</v>
      </c>
      <c r="L8" s="79" t="s">
        <v>56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96"/>
      <c r="Q8" s="2"/>
    </row>
    <row r="9" spans="2:17" ht="15.75">
      <c r="B9" s="110"/>
      <c r="C9" s="20" t="s">
        <v>2</v>
      </c>
      <c r="D9" s="19" t="s">
        <v>46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97"/>
      <c r="Q9" s="2"/>
    </row>
    <row r="10" spans="2:17" ht="15.75">
      <c r="B10" s="110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10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56</v>
      </c>
      <c r="L11" s="79" t="s">
        <v>56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96"/>
      <c r="Q11" s="2"/>
    </row>
    <row r="12" spans="2:17" ht="15.75">
      <c r="B12" s="110"/>
      <c r="C12" s="20" t="s">
        <v>2</v>
      </c>
      <c r="D12" s="19" t="s">
        <v>47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97"/>
      <c r="Q12" s="2"/>
    </row>
    <row r="13" spans="2:17" ht="15.75">
      <c r="B13" s="110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10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</f>
        <v>1.41912</v>
      </c>
      <c r="I14" s="60">
        <f>F14+H14/0.85</f>
        <v>5.4778529411764705</v>
      </c>
      <c r="J14" s="79"/>
      <c r="K14" s="60" t="s">
        <v>56</v>
      </c>
      <c r="L14" s="79" t="s">
        <v>56</v>
      </c>
      <c r="M14" s="59">
        <f>E14*1.05-F14</f>
        <v>6.6917</v>
      </c>
      <c r="N14" s="61">
        <f>E14*1.05-I14</f>
        <v>5.0221470588235295</v>
      </c>
      <c r="O14" s="59">
        <f>IF((E14*1.05-I14)&gt;0,(E14*105/100)-I14,0)</f>
        <v>5.0221470588235295</v>
      </c>
      <c r="P14" s="96"/>
      <c r="Q14" s="2"/>
    </row>
    <row r="15" spans="2:17" ht="15.75">
      <c r="B15" s="110"/>
      <c r="C15" s="20" t="s">
        <v>2</v>
      </c>
      <c r="D15" s="19" t="s">
        <v>46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97"/>
      <c r="Q15" s="2"/>
    </row>
    <row r="16" spans="2:17" ht="15.75">
      <c r="B16" s="110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10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56</v>
      </c>
      <c r="L17" s="79" t="s">
        <v>56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96"/>
      <c r="Q17" s="2"/>
    </row>
    <row r="18" spans="2:17" ht="15.75">
      <c r="B18" s="110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97"/>
      <c r="Q18" s="2"/>
    </row>
    <row r="19" spans="2:17" ht="15.75">
      <c r="B19" s="110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10"/>
      <c r="C20" s="48" t="s">
        <v>45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56</v>
      </c>
      <c r="L20" s="79" t="s">
        <v>56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96"/>
      <c r="Q20" s="2"/>
    </row>
    <row r="21" spans="2:17" ht="15.75">
      <c r="B21" s="110"/>
      <c r="C21" s="20" t="s">
        <v>2</v>
      </c>
      <c r="D21" s="19" t="s">
        <v>48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97"/>
      <c r="Q21" s="2"/>
    </row>
    <row r="22" spans="2:17" ht="15.75">
      <c r="B22" s="110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10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96"/>
      <c r="Q23" s="2"/>
    </row>
    <row r="24" spans="2:17" ht="15.75">
      <c r="B24" s="110"/>
      <c r="C24" s="20" t="s">
        <v>2</v>
      </c>
      <c r="D24" s="19" t="s">
        <v>47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101"/>
      <c r="Q24" s="2"/>
    </row>
    <row r="25" spans="2:17" ht="15.75">
      <c r="B25" s="110"/>
      <c r="C25" s="20" t="s">
        <v>3</v>
      </c>
      <c r="D25" s="19" t="s">
        <v>47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97"/>
      <c r="Q25" s="2"/>
    </row>
    <row r="26" spans="2:17" ht="15.75">
      <c r="B26" s="110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10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98" t="s">
        <v>73</v>
      </c>
      <c r="Q27" s="2"/>
    </row>
    <row r="28" spans="2:17" ht="15.75">
      <c r="B28" s="110"/>
      <c r="C28" s="20" t="s">
        <v>2</v>
      </c>
      <c r="D28" s="19" t="s">
        <v>49</v>
      </c>
      <c r="E28" s="18">
        <v>5.6</v>
      </c>
      <c r="F28" s="104">
        <v>4.4391</v>
      </c>
      <c r="G28" s="102">
        <f>F28/E28</f>
        <v>0.7926964285714286</v>
      </c>
      <c r="H28" s="117"/>
      <c r="I28" s="117"/>
      <c r="J28" s="102"/>
      <c r="K28" s="117"/>
      <c r="L28" s="102"/>
      <c r="M28" s="104"/>
      <c r="N28" s="104"/>
      <c r="O28" s="104"/>
      <c r="P28" s="99"/>
      <c r="Q28" s="2"/>
    </row>
    <row r="29" spans="2:17" ht="15.75">
      <c r="B29" s="110"/>
      <c r="C29" s="20" t="s">
        <v>3</v>
      </c>
      <c r="D29" s="19" t="s">
        <v>49</v>
      </c>
      <c r="E29" s="18">
        <v>5.6</v>
      </c>
      <c r="F29" s="105"/>
      <c r="G29" s="103"/>
      <c r="H29" s="118"/>
      <c r="I29" s="118"/>
      <c r="J29" s="103"/>
      <c r="K29" s="118"/>
      <c r="L29" s="103"/>
      <c r="M29" s="105"/>
      <c r="N29" s="105"/>
      <c r="O29" s="105"/>
      <c r="P29" s="99"/>
      <c r="Q29" s="2"/>
    </row>
    <row r="30" spans="2:17" ht="15.75">
      <c r="B30" s="110"/>
      <c r="C30" s="20" t="s">
        <v>4</v>
      </c>
      <c r="D30" s="19" t="s">
        <v>49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00"/>
      <c r="Q30" s="2"/>
    </row>
    <row r="31" spans="2:17" ht="15.75">
      <c r="B31" s="110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10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98" t="s">
        <v>72</v>
      </c>
      <c r="Q32" s="2"/>
    </row>
    <row r="33" spans="2:17" ht="15.75">
      <c r="B33" s="110"/>
      <c r="C33" s="20" t="s">
        <v>2</v>
      </c>
      <c r="D33" s="19" t="s">
        <v>47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99"/>
      <c r="Q33" s="2"/>
    </row>
    <row r="34" spans="2:17" ht="15.75">
      <c r="B34" s="110"/>
      <c r="C34" s="20" t="s">
        <v>3</v>
      </c>
      <c r="D34" s="19" t="s">
        <v>47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00"/>
      <c r="Q34" s="2"/>
    </row>
    <row r="35" spans="2:17" ht="15.75">
      <c r="B35" s="110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10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</f>
        <v>0.396</v>
      </c>
      <c r="I36" s="60">
        <f>F36+H36/0.85</f>
        <v>5.002082352941176</v>
      </c>
      <c r="J36" s="79"/>
      <c r="K36" s="60">
        <f>I36</f>
        <v>5.002082352941176</v>
      </c>
      <c r="L36" s="79">
        <f>K36/E37</f>
        <v>1.250520588235294</v>
      </c>
      <c r="M36" s="59">
        <f>E37*1.4-F36</f>
        <v>1.0637999999999996</v>
      </c>
      <c r="N36" s="67">
        <f>E37*1.4-I36</f>
        <v>0.5979176470588232</v>
      </c>
      <c r="O36" s="66">
        <f>IF(L36&gt;1.4,0,(E37*140/100)-I36)</f>
        <v>0.5979176470588232</v>
      </c>
      <c r="P36" s="96"/>
      <c r="Q36" s="2"/>
    </row>
    <row r="37" spans="2:17" ht="15.75">
      <c r="B37" s="110"/>
      <c r="C37" s="20" t="s">
        <v>2</v>
      </c>
      <c r="D37" s="25" t="s">
        <v>47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101"/>
      <c r="Q37" s="2"/>
    </row>
    <row r="38" spans="2:17" ht="15.75">
      <c r="B38" s="110"/>
      <c r="C38" s="20" t="s">
        <v>3</v>
      </c>
      <c r="D38" s="25" t="s">
        <v>50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97"/>
      <c r="Q38" s="2"/>
    </row>
    <row r="39" spans="2:17" ht="15.75">
      <c r="B39" s="110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10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</f>
        <v>0.7000000000000001</v>
      </c>
      <c r="I40" s="60">
        <f>F40+H40/0.85</f>
        <v>5.5808294117647055</v>
      </c>
      <c r="J40" s="79"/>
      <c r="K40" s="60" t="s">
        <v>56</v>
      </c>
      <c r="L40" s="79" t="s">
        <v>56</v>
      </c>
      <c r="M40" s="59">
        <f>E40*1.05-F40</f>
        <v>1.8577000000000004</v>
      </c>
      <c r="N40" s="61">
        <f>E40*1.05-I40</f>
        <v>1.0341705882352947</v>
      </c>
      <c r="O40" s="59">
        <f>IF((E40*1.05-I40)&gt;0,(E40*105/100)-I40,0)</f>
        <v>1.0341705882352947</v>
      </c>
      <c r="P40" s="96"/>
      <c r="Q40" s="2"/>
    </row>
    <row r="41" spans="2:17" ht="15.75">
      <c r="B41" s="110"/>
      <c r="C41" s="20" t="s">
        <v>2</v>
      </c>
      <c r="D41" s="19" t="s">
        <v>47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97"/>
      <c r="Q41" s="2"/>
    </row>
    <row r="42" spans="2:17" ht="15.75">
      <c r="B42" s="110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10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98" t="s">
        <v>73</v>
      </c>
    </row>
    <row r="44" spans="2:16" ht="12.75">
      <c r="B44" s="110"/>
      <c r="C44" s="27" t="s">
        <v>2</v>
      </c>
      <c r="D44" s="18" t="s">
        <v>51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99"/>
    </row>
    <row r="45" spans="2:16" ht="12.75">
      <c r="B45" s="110"/>
      <c r="C45" s="27" t="s">
        <v>3</v>
      </c>
      <c r="D45" s="18" t="s">
        <v>51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00"/>
    </row>
    <row r="46" spans="2:16" ht="12.75">
      <c r="B46" s="110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10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</f>
        <v>0.4003</v>
      </c>
      <c r="I47" s="59">
        <f>F47+H47/0.85</f>
        <v>3.221341176470588</v>
      </c>
      <c r="J47" s="81"/>
      <c r="K47" s="59">
        <f>I47</f>
        <v>3.221341176470588</v>
      </c>
      <c r="L47" s="93">
        <f>K47/E48</f>
        <v>2.0133382352941176</v>
      </c>
      <c r="M47" s="92">
        <f>E48*1.4-F47</f>
        <v>-0.5104000000000002</v>
      </c>
      <c r="N47" s="91">
        <f>E48*1.4-I47</f>
        <v>-0.9813411764705884</v>
      </c>
      <c r="O47" s="92">
        <f>IF(L47&gt;1.4,0,(E48*140/100)-I47)</f>
        <v>0</v>
      </c>
      <c r="P47" s="98" t="s">
        <v>72</v>
      </c>
    </row>
    <row r="48" spans="2:16" ht="12.75">
      <c r="B48" s="110"/>
      <c r="C48" s="27" t="s">
        <v>2</v>
      </c>
      <c r="D48" s="18" t="s">
        <v>52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99"/>
    </row>
    <row r="49" spans="2:16" ht="12.75">
      <c r="B49" s="111"/>
      <c r="C49" s="27" t="s">
        <v>3</v>
      </c>
      <c r="D49" s="18" t="s">
        <v>52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00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6" t="s">
        <v>69</v>
      </c>
      <c r="C51" s="50" t="s">
        <v>20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98" t="s">
        <v>73</v>
      </c>
    </row>
    <row r="52" spans="2:16" ht="12.75">
      <c r="B52" s="107"/>
      <c r="C52" s="31" t="s">
        <v>2</v>
      </c>
      <c r="D52" s="31" t="s">
        <v>47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99"/>
    </row>
    <row r="53" spans="2:16" ht="12.75">
      <c r="B53" s="107"/>
      <c r="C53" s="31" t="s">
        <v>3</v>
      </c>
      <c r="D53" s="31" t="s">
        <v>47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00"/>
    </row>
    <row r="54" spans="2:16" ht="12.75">
      <c r="B54" s="107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7"/>
      <c r="C55" s="50" t="s">
        <v>21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</f>
        <v>0.607</v>
      </c>
      <c r="I55" s="66">
        <f>F55+H55/0.85</f>
        <v>6.5239176470588225</v>
      </c>
      <c r="J55" s="83"/>
      <c r="K55" s="66">
        <f>I55</f>
        <v>6.5239176470588225</v>
      </c>
      <c r="L55" s="83">
        <f>K55/E56</f>
        <v>1.0355424836601306</v>
      </c>
      <c r="M55" s="59">
        <f>E56*1.4-F55</f>
        <v>3.0101999999999993</v>
      </c>
      <c r="N55" s="67">
        <f>E56*1.4-I55</f>
        <v>2.296082352941176</v>
      </c>
      <c r="O55" s="66">
        <f>IF(L55&gt;1.4,0,(E56*140/100)-I55)</f>
        <v>2.296082352941178</v>
      </c>
      <c r="P55" s="96"/>
    </row>
    <row r="56" spans="2:16" ht="12.75">
      <c r="B56" s="107"/>
      <c r="C56" s="31" t="s">
        <v>2</v>
      </c>
      <c r="D56" s="31" t="s">
        <v>58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101"/>
    </row>
    <row r="57" spans="2:16" ht="12.75">
      <c r="B57" s="107"/>
      <c r="C57" s="31" t="s">
        <v>3</v>
      </c>
      <c r="D57" s="31" t="s">
        <v>58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97"/>
    </row>
    <row r="58" spans="2:16" ht="12.75">
      <c r="B58" s="107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7"/>
      <c r="C59" s="50" t="s">
        <v>22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56</v>
      </c>
      <c r="L59" s="83" t="s">
        <v>56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96"/>
    </row>
    <row r="60" spans="2:16" ht="12.75">
      <c r="B60" s="107"/>
      <c r="C60" s="31" t="s">
        <v>2</v>
      </c>
      <c r="D60" s="31" t="s">
        <v>59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97"/>
    </row>
    <row r="61" spans="2:16" ht="12.75">
      <c r="B61" s="107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7"/>
      <c r="C62" s="50" t="s">
        <v>23</v>
      </c>
      <c r="D62" s="31"/>
      <c r="E62" s="31">
        <f>E63</f>
        <v>3.15</v>
      </c>
      <c r="F62" s="66">
        <f>F63</f>
        <v>1.9108</v>
      </c>
      <c r="G62" s="83"/>
      <c r="H62" s="66">
        <v>0.03</v>
      </c>
      <c r="I62" s="60">
        <f>F62+H62/0.85</f>
        <v>1.946094117647059</v>
      </c>
      <c r="J62" s="83"/>
      <c r="K62" s="66" t="s">
        <v>56</v>
      </c>
      <c r="L62" s="83" t="s">
        <v>56</v>
      </c>
      <c r="M62" s="59">
        <f>E62*1.05-F62</f>
        <v>1.3967</v>
      </c>
      <c r="N62" s="61">
        <f>E62*1.05-I62</f>
        <v>1.3614058823529411</v>
      </c>
      <c r="O62" s="59">
        <f>IF((E62*1.05-I62)&gt;0,(E62*105/100)-I62,0)</f>
        <v>1.3614058823529411</v>
      </c>
      <c r="P62" s="96"/>
    </row>
    <row r="63" spans="2:16" ht="12.75">
      <c r="B63" s="107"/>
      <c r="C63" s="31" t="s">
        <v>2</v>
      </c>
      <c r="D63" s="31" t="s">
        <v>47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97"/>
    </row>
    <row r="64" spans="2:16" ht="12.75">
      <c r="B64" s="107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7"/>
      <c r="C65" s="50" t="s">
        <v>24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98" t="s">
        <v>73</v>
      </c>
    </row>
    <row r="66" spans="2:16" ht="12.75">
      <c r="B66" s="107"/>
      <c r="C66" s="31" t="s">
        <v>2</v>
      </c>
      <c r="D66" s="31" t="s">
        <v>60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99"/>
    </row>
    <row r="67" spans="2:16" ht="12.75">
      <c r="B67" s="107"/>
      <c r="C67" s="31" t="s">
        <v>3</v>
      </c>
      <c r="D67" s="31" t="s">
        <v>60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00"/>
    </row>
    <row r="68" spans="2:16" ht="12.75">
      <c r="B68" s="107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7"/>
      <c r="C69" s="50" t="s">
        <v>25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56</v>
      </c>
      <c r="L69" s="83" t="s">
        <v>56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96"/>
    </row>
    <row r="70" spans="2:16" ht="12.75">
      <c r="B70" s="107"/>
      <c r="C70" s="31" t="s">
        <v>2</v>
      </c>
      <c r="D70" s="31" t="s">
        <v>47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97"/>
    </row>
    <row r="71" spans="2:16" ht="12.75">
      <c r="B71" s="107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7"/>
      <c r="C72" s="50" t="s">
        <v>26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</f>
        <v>0.14933999999999997</v>
      </c>
      <c r="I72" s="66">
        <f>F72+H72/0.85</f>
        <v>1.1537941176470587</v>
      </c>
      <c r="J72" s="83"/>
      <c r="K72" s="66">
        <f>I72</f>
        <v>1.1537941176470587</v>
      </c>
      <c r="L72" s="83">
        <f>K72/E73</f>
        <v>0.7211213235294117</v>
      </c>
      <c r="M72" s="59">
        <f>E73*1.4-F72</f>
        <v>1.2618999999999998</v>
      </c>
      <c r="N72" s="67">
        <f>E73*1.4-I72</f>
        <v>1.086205882352941</v>
      </c>
      <c r="O72" s="66">
        <f>IF(L72&gt;1.4,0,(E73*140/100)-I72)</f>
        <v>1.0862058823529415</v>
      </c>
      <c r="P72" s="96"/>
    </row>
    <row r="73" spans="2:16" ht="12.75">
      <c r="B73" s="107"/>
      <c r="C73" s="31" t="s">
        <v>2</v>
      </c>
      <c r="D73" s="31" t="s">
        <v>52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101"/>
    </row>
    <row r="74" spans="2:16" ht="12.75">
      <c r="B74" s="107"/>
      <c r="C74" s="31" t="s">
        <v>3</v>
      </c>
      <c r="D74" s="31" t="s">
        <v>52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97"/>
    </row>
    <row r="75" spans="2:16" ht="12.75">
      <c r="B75" s="107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7"/>
      <c r="C76" s="50" t="s">
        <v>27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</f>
        <v>0.22</v>
      </c>
      <c r="I76" s="66">
        <f>F76+H76/0.85</f>
        <v>1.3795235294117645</v>
      </c>
      <c r="J76" s="83"/>
      <c r="K76" s="66">
        <f>I76</f>
        <v>1.3795235294117645</v>
      </c>
      <c r="L76" s="83">
        <f>K76/E77</f>
        <v>0.5518094117647058</v>
      </c>
      <c r="M76" s="59">
        <f>E77*1.4-F76</f>
        <v>2.3793</v>
      </c>
      <c r="N76" s="67">
        <f>E77*1.4-I76</f>
        <v>2.1204764705882355</v>
      </c>
      <c r="O76" s="66">
        <f>IF(L76&gt;1.4,0,(E77*140/100)-I76)</f>
        <v>2.1204764705882355</v>
      </c>
      <c r="P76" s="96"/>
    </row>
    <row r="77" spans="2:16" ht="12.75">
      <c r="B77" s="107"/>
      <c r="C77" s="31" t="s">
        <v>2</v>
      </c>
      <c r="D77" s="31" t="s">
        <v>52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101"/>
    </row>
    <row r="78" spans="2:16" ht="12.75">
      <c r="B78" s="107"/>
      <c r="C78" s="31" t="s">
        <v>3</v>
      </c>
      <c r="D78" s="31" t="s">
        <v>52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97"/>
    </row>
    <row r="79" spans="2:16" ht="12.75">
      <c r="B79" s="107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7"/>
      <c r="C80" s="50" t="s">
        <v>28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56</v>
      </c>
      <c r="L80" s="83" t="s">
        <v>56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96"/>
    </row>
    <row r="81" spans="2:16" ht="12.75">
      <c r="B81" s="107"/>
      <c r="C81" s="31" t="s">
        <v>2</v>
      </c>
      <c r="D81" s="31" t="s">
        <v>49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97"/>
    </row>
    <row r="82" spans="2:16" ht="12.75">
      <c r="B82" s="107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7"/>
      <c r="C83" s="50" t="s">
        <v>29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56</v>
      </c>
      <c r="L83" s="83" t="s">
        <v>56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96"/>
    </row>
    <row r="84" spans="2:16" ht="12.75">
      <c r="B84" s="107"/>
      <c r="C84" s="31" t="s">
        <v>2</v>
      </c>
      <c r="D84" s="31" t="s">
        <v>47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97"/>
    </row>
    <row r="85" spans="2:16" ht="12.75">
      <c r="B85" s="107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7"/>
      <c r="C86" s="50" t="s">
        <v>30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</f>
        <v>0.83</v>
      </c>
      <c r="I86" s="66">
        <f>F86+H86/0.85</f>
        <v>16.48667058823529</v>
      </c>
      <c r="J86" s="83"/>
      <c r="K86" s="66">
        <f>I86</f>
        <v>16.48667058823529</v>
      </c>
      <c r="L86" s="83">
        <f>K86/E87</f>
        <v>0.8243335294117646</v>
      </c>
      <c r="M86" s="66">
        <f>E87*1.4-F86</f>
        <v>12.4898</v>
      </c>
      <c r="N86" s="67">
        <f>E87*1.4-I86</f>
        <v>11.513329411764708</v>
      </c>
      <c r="O86" s="66">
        <f>IF(L86&gt;1.4,0,(E87*140/100)-I86)</f>
        <v>11.513329411764708</v>
      </c>
      <c r="P86" s="98"/>
    </row>
    <row r="87" spans="2:16" ht="12.75">
      <c r="B87" s="107"/>
      <c r="C87" s="31" t="s">
        <v>2</v>
      </c>
      <c r="D87" s="31" t="s">
        <v>61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99"/>
    </row>
    <row r="88" spans="2:16" ht="12.75">
      <c r="B88" s="107"/>
      <c r="C88" s="31" t="s">
        <v>3</v>
      </c>
      <c r="D88" s="31" t="s">
        <v>61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00"/>
    </row>
    <row r="89" spans="2:16" ht="12.75">
      <c r="B89" s="107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7"/>
      <c r="C90" s="50" t="s">
        <v>40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96"/>
    </row>
    <row r="91" spans="2:16" ht="12.75">
      <c r="B91" s="107"/>
      <c r="C91" s="31" t="s">
        <v>2</v>
      </c>
      <c r="D91" s="31" t="s">
        <v>62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101"/>
    </row>
    <row r="92" spans="2:16" ht="12.75">
      <c r="B92" s="107"/>
      <c r="C92" s="31" t="s">
        <v>3</v>
      </c>
      <c r="D92" s="31" t="s">
        <v>62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97"/>
    </row>
    <row r="93" spans="2:16" ht="12.75">
      <c r="B93" s="107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7"/>
      <c r="C94" s="50" t="s">
        <v>31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96"/>
    </row>
    <row r="95" spans="2:16" ht="12.75">
      <c r="B95" s="107"/>
      <c r="C95" s="31" t="s">
        <v>2</v>
      </c>
      <c r="D95" s="31" t="s">
        <v>63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101"/>
    </row>
    <row r="96" spans="2:16" ht="12.75">
      <c r="B96" s="107"/>
      <c r="C96" s="31" t="s">
        <v>3</v>
      </c>
      <c r="D96" s="31" t="s">
        <v>63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97"/>
    </row>
    <row r="97" spans="2:16" ht="12.75">
      <c r="B97" s="107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7"/>
      <c r="C98" s="50" t="s">
        <v>32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</f>
        <v>0.48325000000000007</v>
      </c>
      <c r="I98" s="66">
        <f>F98+H98/0.85</f>
        <v>3.122829411764706</v>
      </c>
      <c r="J98" s="83"/>
      <c r="K98" s="66">
        <f>I98</f>
        <v>3.122829411764706</v>
      </c>
      <c r="L98" s="83">
        <f>K98/E99</f>
        <v>1.2491317647058824</v>
      </c>
      <c r="M98" s="59">
        <f>E99*1.4-F98</f>
        <v>0.9457</v>
      </c>
      <c r="N98" s="67">
        <f>E99*1.4-I98</f>
        <v>0.3771705882352938</v>
      </c>
      <c r="O98" s="66">
        <f>IF(L98&gt;1.4,0,(E99*140/100)-I98)</f>
        <v>0.3771705882352938</v>
      </c>
      <c r="P98" s="96"/>
    </row>
    <row r="99" spans="2:16" ht="12.75">
      <c r="B99" s="107"/>
      <c r="C99" s="31" t="s">
        <v>2</v>
      </c>
      <c r="D99" s="31" t="s">
        <v>64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101"/>
    </row>
    <row r="100" spans="2:16" ht="12.75">
      <c r="B100" s="107"/>
      <c r="C100" s="31" t="s">
        <v>3</v>
      </c>
      <c r="D100" s="31" t="s">
        <v>64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97"/>
    </row>
    <row r="101" spans="2:16" ht="12.75">
      <c r="B101" s="107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7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56</v>
      </c>
      <c r="L102" s="84" t="s">
        <v>56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98" t="s">
        <v>75</v>
      </c>
    </row>
    <row r="103" spans="2:16" ht="12.75">
      <c r="B103" s="107"/>
      <c r="C103" s="33" t="s">
        <v>2</v>
      </c>
      <c r="D103" s="33" t="s">
        <v>65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00"/>
    </row>
    <row r="104" spans="2:16" ht="12.75">
      <c r="B104" s="107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7"/>
      <c r="C105" s="51" t="s">
        <v>18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56</v>
      </c>
      <c r="L105" s="84" t="s">
        <v>56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98"/>
    </row>
    <row r="106" spans="2:16" ht="12.75">
      <c r="B106" s="107"/>
      <c r="C106" s="33" t="s">
        <v>2</v>
      </c>
      <c r="D106" s="33" t="s">
        <v>65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00"/>
    </row>
    <row r="107" spans="2:16" ht="12.75">
      <c r="B107" s="107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7"/>
      <c r="C108" s="51" t="s">
        <v>19</v>
      </c>
      <c r="D108" s="33"/>
      <c r="E108" s="32">
        <f>E109</f>
        <v>1.6</v>
      </c>
      <c r="F108" s="68">
        <f>F109</f>
        <v>0.6113</v>
      </c>
      <c r="G108" s="84"/>
      <c r="H108" s="71">
        <f>0.217+0.03</f>
        <v>0.247</v>
      </c>
      <c r="I108" s="60">
        <f>F108+H108/0.9</f>
        <v>0.8857444444444444</v>
      </c>
      <c r="J108" s="84"/>
      <c r="K108" s="71" t="s">
        <v>56</v>
      </c>
      <c r="L108" s="84" t="s">
        <v>56</v>
      </c>
      <c r="M108" s="59">
        <f>E108*1.05-F108</f>
        <v>1.0687000000000002</v>
      </c>
      <c r="N108" s="61">
        <f>E108*1.05-I108</f>
        <v>0.7942555555555557</v>
      </c>
      <c r="O108" s="59">
        <f>IF((E108*1.05-I108)&gt;0,(E108*105/100)-I108,0)</f>
        <v>0.7942555555555555</v>
      </c>
      <c r="P108" s="96"/>
    </row>
    <row r="109" spans="2:16" ht="12.75">
      <c r="B109" s="107"/>
      <c r="C109" s="33" t="s">
        <v>2</v>
      </c>
      <c r="D109" s="33" t="s">
        <v>65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97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6" t="s">
        <v>42</v>
      </c>
      <c r="C111" s="56" t="s">
        <v>33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</f>
        <v>0.326</v>
      </c>
      <c r="I111" s="66">
        <f>F111+H111/0.85</f>
        <v>6.830329411764706</v>
      </c>
      <c r="J111" s="83"/>
      <c r="K111" s="66">
        <f>I111</f>
        <v>6.830329411764706</v>
      </c>
      <c r="L111" s="83">
        <f>K111/E112</f>
        <v>1.0841792717086836</v>
      </c>
      <c r="M111" s="59">
        <f>E112*1.4-F111</f>
        <v>2.373199999999999</v>
      </c>
      <c r="N111" s="67">
        <f>E112*1.4-I111</f>
        <v>1.9896705882352927</v>
      </c>
      <c r="O111" s="66">
        <f>IF(L111&gt;1.4,0,(E112*140/100)-I111)</f>
        <v>1.9896705882352945</v>
      </c>
      <c r="P111" s="96"/>
    </row>
    <row r="112" spans="2:16" ht="12.75">
      <c r="B112" s="107"/>
      <c r="C112" s="44" t="s">
        <v>2</v>
      </c>
      <c r="D112" s="44" t="s">
        <v>52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101"/>
    </row>
    <row r="113" spans="2:16" ht="12.75">
      <c r="B113" s="107"/>
      <c r="C113" s="44" t="s">
        <v>3</v>
      </c>
      <c r="D113" s="44" t="s">
        <v>52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97"/>
    </row>
    <row r="114" spans="2:16" ht="12.75">
      <c r="B114" s="107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7"/>
      <c r="C115" s="56" t="s">
        <v>34</v>
      </c>
      <c r="D115" s="44"/>
      <c r="E115" s="31">
        <f>E116</f>
        <v>0.63</v>
      </c>
      <c r="F115" s="66">
        <f>F116</f>
        <v>0.3912</v>
      </c>
      <c r="G115" s="86"/>
      <c r="H115" s="73">
        <v>0.0565</v>
      </c>
      <c r="I115" s="60">
        <f>F115+H115/0.9</f>
        <v>0.45397777777777776</v>
      </c>
      <c r="J115" s="86"/>
      <c r="K115" s="73" t="s">
        <v>56</v>
      </c>
      <c r="L115" s="86" t="s">
        <v>56</v>
      </c>
      <c r="M115" s="59">
        <f>E115*1.05-F115</f>
        <v>0.2703000000000001</v>
      </c>
      <c r="N115" s="61">
        <f>E115*1.05-I115</f>
        <v>0.20752222222222233</v>
      </c>
      <c r="O115" s="59">
        <f>IF((E115*1.05-I115)&gt;0,(E115*105/100)-I115,0)</f>
        <v>0.20752222222222233</v>
      </c>
      <c r="P115" s="96"/>
    </row>
    <row r="116" spans="2:16" ht="12.75">
      <c r="B116" s="107"/>
      <c r="C116" s="44" t="s">
        <v>2</v>
      </c>
      <c r="D116" s="44" t="s">
        <v>65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97"/>
    </row>
    <row r="117" spans="2:16" ht="12.75">
      <c r="B117" s="107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7"/>
      <c r="C118" s="56" t="s">
        <v>35</v>
      </c>
      <c r="D118" s="44"/>
      <c r="E118" s="31">
        <f>E119</f>
        <v>1.25</v>
      </c>
      <c r="F118" s="66">
        <f>F119</f>
        <v>0.6113</v>
      </c>
      <c r="G118" s="86"/>
      <c r="H118" s="73">
        <v>0.0225</v>
      </c>
      <c r="I118" s="60">
        <f>F118+H118/0.9</f>
        <v>0.6363</v>
      </c>
      <c r="J118" s="86"/>
      <c r="K118" s="73" t="s">
        <v>56</v>
      </c>
      <c r="L118" s="86" t="s">
        <v>56</v>
      </c>
      <c r="M118" s="59">
        <f>E118*1.05-F118</f>
        <v>0.7012</v>
      </c>
      <c r="N118" s="61">
        <f>E118*1.05-I118</f>
        <v>0.6762</v>
      </c>
      <c r="O118" s="59">
        <f>IF((E118*1.05-I118)&gt;0,(E118*105/100)-I118,0)</f>
        <v>0.6762</v>
      </c>
      <c r="P118" s="96"/>
    </row>
    <row r="119" spans="2:16" ht="12.75">
      <c r="B119" s="107"/>
      <c r="C119" s="44" t="s">
        <v>2</v>
      </c>
      <c r="D119" s="44" t="s">
        <v>65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97"/>
    </row>
    <row r="120" spans="2:16" ht="12.75">
      <c r="B120" s="107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7"/>
      <c r="C121" s="57" t="s">
        <v>36</v>
      </c>
      <c r="D121" s="18"/>
      <c r="E121" s="31">
        <f>E122</f>
        <v>1.6</v>
      </c>
      <c r="F121" s="66">
        <f>F122</f>
        <v>1.0188</v>
      </c>
      <c r="G121" s="79"/>
      <c r="H121" s="60">
        <f>0.19+0.13+0.012</f>
        <v>0.332</v>
      </c>
      <c r="I121" s="60">
        <f>F121+H121/0.9</f>
        <v>1.3876888888888887</v>
      </c>
      <c r="J121" s="79"/>
      <c r="K121" s="60" t="s">
        <v>56</v>
      </c>
      <c r="L121" s="79" t="s">
        <v>56</v>
      </c>
      <c r="M121" s="59">
        <f>E121*1.05-F121</f>
        <v>0.6612000000000002</v>
      </c>
      <c r="N121" s="61">
        <f>E121*1.05-I121</f>
        <v>0.2923111111111114</v>
      </c>
      <c r="O121" s="59">
        <f>IF((E121*1.05-I121)&gt;0,(E121*105/100)-I121,0)</f>
        <v>0.2923111111111112</v>
      </c>
      <c r="P121" s="96"/>
    </row>
    <row r="122" spans="2:16" ht="12.75">
      <c r="B122" s="107"/>
      <c r="C122" s="18" t="s">
        <v>2</v>
      </c>
      <c r="D122" s="18" t="s">
        <v>52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97"/>
    </row>
    <row r="123" spans="2:16" ht="12.75">
      <c r="B123" s="107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7"/>
      <c r="C124" s="56" t="s">
        <v>37</v>
      </c>
      <c r="D124" s="44"/>
      <c r="E124" s="31">
        <f>E125</f>
        <v>1</v>
      </c>
      <c r="F124" s="66">
        <f>F125</f>
        <v>0.716</v>
      </c>
      <c r="G124" s="88"/>
      <c r="H124" s="75">
        <v>0.054</v>
      </c>
      <c r="I124" s="60">
        <f>F124+H124/0.9</f>
        <v>0.776</v>
      </c>
      <c r="J124" s="88"/>
      <c r="K124" s="75" t="s">
        <v>56</v>
      </c>
      <c r="L124" s="88" t="s">
        <v>56</v>
      </c>
      <c r="M124" s="59">
        <f>E124*1.05-F124</f>
        <v>0.3340000000000001</v>
      </c>
      <c r="N124" s="61">
        <f>E124*1.05-I124</f>
        <v>0.274</v>
      </c>
      <c r="O124" s="59">
        <f>IF((E124*1.05-I124)&gt;0,(E124*105/100)-I124,0)</f>
        <v>0.274</v>
      </c>
      <c r="P124" s="96"/>
    </row>
    <row r="125" spans="2:16" ht="12.75">
      <c r="B125" s="108"/>
      <c r="C125" s="44" t="s">
        <v>2</v>
      </c>
      <c r="D125" s="44" t="s">
        <v>65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97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6" t="s">
        <v>43</v>
      </c>
      <c r="C127" s="50" t="s">
        <v>66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96"/>
    </row>
    <row r="128" spans="2:16" ht="12.75">
      <c r="B128" s="107"/>
      <c r="C128" s="31" t="s">
        <v>2</v>
      </c>
      <c r="D128" s="31" t="s">
        <v>46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101"/>
    </row>
    <row r="129" spans="2:16" ht="12.75">
      <c r="B129" s="107"/>
      <c r="C129" s="31" t="s">
        <v>3</v>
      </c>
      <c r="D129" s="31" t="s">
        <v>46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97"/>
    </row>
    <row r="130" spans="2:16" ht="12.75">
      <c r="B130" s="107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7"/>
      <c r="C131" s="58" t="s">
        <v>38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98" t="s">
        <v>72</v>
      </c>
    </row>
    <row r="132" spans="2:16" ht="12.75">
      <c r="B132" s="107"/>
      <c r="C132" s="34" t="s">
        <v>2</v>
      </c>
      <c r="D132" s="34" t="s">
        <v>47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99"/>
    </row>
    <row r="133" spans="2:16" ht="12.75">
      <c r="B133" s="107"/>
      <c r="C133" s="34" t="s">
        <v>3</v>
      </c>
      <c r="D133" s="34" t="s">
        <v>47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00"/>
    </row>
    <row r="134" spans="2:16" ht="12.75">
      <c r="B134" s="107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7"/>
      <c r="C135" s="58" t="s">
        <v>39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56</v>
      </c>
      <c r="L135" s="88" t="s">
        <v>56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96"/>
    </row>
    <row r="136" spans="2:16" ht="12.75">
      <c r="B136" s="108"/>
      <c r="C136" s="34" t="s">
        <v>2</v>
      </c>
      <c r="D136" s="34" t="s">
        <v>47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97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14:P15"/>
    <mergeCell ref="P11:P12"/>
    <mergeCell ref="P32:P34"/>
    <mergeCell ref="P36:P38"/>
    <mergeCell ref="P40:P41"/>
    <mergeCell ref="P23:P25"/>
    <mergeCell ref="P62:P63"/>
    <mergeCell ref="P65:P67"/>
    <mergeCell ref="P69:P70"/>
    <mergeCell ref="P72:P74"/>
    <mergeCell ref="P86:P88"/>
    <mergeCell ref="P90:P92"/>
    <mergeCell ref="P94:P96"/>
    <mergeCell ref="P98:P100"/>
    <mergeCell ref="P118:P119"/>
    <mergeCell ref="P102:P103"/>
    <mergeCell ref="P105:P106"/>
    <mergeCell ref="P108:P109"/>
    <mergeCell ref="P135:P136"/>
    <mergeCell ref="P8:P9"/>
    <mergeCell ref="P121:P122"/>
    <mergeCell ref="P124:P125"/>
    <mergeCell ref="P127:P129"/>
    <mergeCell ref="P131:P133"/>
    <mergeCell ref="P111:P113"/>
    <mergeCell ref="P115:P116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2012-02-13T00:05:47Z</dcterms:modified>
  <cp:category/>
  <cp:version/>
  <cp:contentType/>
  <cp:contentStatus/>
</cp:coreProperties>
</file>