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2"/>
  </bookViews>
  <sheets>
    <sheet name="П.1.1 " sheetId="7" r:id="rId1"/>
    <sheet name="П.1.3" sheetId="4" r:id="rId2"/>
    <sheet name="П.2.2" sheetId="8" r:id="rId3"/>
    <sheet name="Для совещания" sheetId="6" state="hidden" r:id="rId4"/>
  </sheets>
  <definedNames>
    <definedName name="_xlnm._FilterDatabase" localSheetId="0" hidden="1">'П.1.1 '!#REF!</definedName>
    <definedName name="_xlnm._FilterDatabase" localSheetId="1" hidden="1">П.1.3!$V$15:$AA$75</definedName>
    <definedName name="_xlnm._FilterDatabase" localSheetId="2" hidden="1">П.2.2!$A$16:$HC$35</definedName>
    <definedName name="_xlnm.Print_Area" localSheetId="0">'П.1.1 '!$A$1:$U$74</definedName>
    <definedName name="_xlnm.Print_Area" localSheetId="1">П.1.3!$A$1:$AI$76</definedName>
    <definedName name="_xlnm.Print_Area" localSheetId="2">П.2.2!$A$1:$AA$48</definedName>
  </definedNames>
  <calcPr calcId="125725"/>
</workbook>
</file>

<file path=xl/calcChain.xml><?xml version="1.0" encoding="utf-8"?>
<calcChain xmlns="http://schemas.openxmlformats.org/spreadsheetml/2006/main">
  <c r="Y25" i="4"/>
  <c r="O23" i="7"/>
  <c r="AI55" i="4"/>
  <c r="AH55"/>
  <c r="AH25"/>
  <c r="AG25"/>
  <c r="AF25"/>
  <c r="AE25"/>
  <c r="AD25"/>
  <c r="AI25" s="1"/>
  <c r="T23" i="7"/>
  <c r="T53"/>
  <c r="S23"/>
  <c r="R23"/>
  <c r="Q23"/>
  <c r="J40"/>
  <c r="O40"/>
  <c r="R18" l="1"/>
  <c r="G35" i="8"/>
  <c r="G34"/>
  <c r="G26"/>
  <c r="AI49" i="4"/>
  <c r="O49" s="1"/>
  <c r="O44"/>
  <c r="AI44"/>
  <c r="AD57"/>
  <c r="AF56"/>
  <c r="AE56"/>
  <c r="AH47"/>
  <c r="AG47"/>
  <c r="AD45"/>
  <c r="Y56"/>
  <c r="Y45"/>
  <c r="AI21"/>
  <c r="O21" s="1"/>
  <c r="O17" i="7" l="1"/>
  <c r="N17"/>
  <c r="M17"/>
  <c r="L17"/>
  <c r="K17"/>
  <c r="J17"/>
  <c r="N40"/>
  <c r="M40"/>
  <c r="L40"/>
  <c r="K40"/>
  <c r="T45"/>
  <c r="S45"/>
  <c r="R54"/>
  <c r="Q54"/>
  <c r="D43"/>
  <c r="O43"/>
  <c r="D56"/>
  <c r="D19"/>
  <c r="U56"/>
  <c r="G56" s="1"/>
  <c r="H56" s="1"/>
  <c r="U53"/>
  <c r="G53" s="1"/>
  <c r="H53" s="1"/>
  <c r="U19"/>
  <c r="G19" s="1"/>
  <c r="U38"/>
  <c r="U37" s="1"/>
  <c r="U20"/>
  <c r="G20" s="1"/>
  <c r="H20" s="1"/>
  <c r="U21"/>
  <c r="G21" s="1"/>
  <c r="H21" s="1"/>
  <c r="U22"/>
  <c r="G22" s="1"/>
  <c r="H22" s="1"/>
  <c r="R37"/>
  <c r="R17" s="1"/>
  <c r="D57"/>
  <c r="P55"/>
  <c r="D55"/>
  <c r="O54"/>
  <c r="D54" s="1"/>
  <c r="D52"/>
  <c r="D51"/>
  <c r="D50"/>
  <c r="D49"/>
  <c r="D48"/>
  <c r="D47"/>
  <c r="D46"/>
  <c r="D44"/>
  <c r="P43"/>
  <c r="D40"/>
  <c r="T37"/>
  <c r="S37"/>
  <c r="Q37"/>
  <c r="P37"/>
  <c r="P23"/>
  <c r="U23" s="1"/>
  <c r="D23"/>
  <c r="D22"/>
  <c r="D21"/>
  <c r="D20"/>
  <c r="D17"/>
  <c r="U45" l="1"/>
  <c r="H19"/>
  <c r="G38"/>
  <c r="U44"/>
  <c r="G44" s="1"/>
  <c r="H44" s="1"/>
  <c r="P41"/>
  <c r="P40" s="1"/>
  <c r="U54"/>
  <c r="G54" s="1"/>
  <c r="H54" s="1"/>
  <c r="T41"/>
  <c r="U47"/>
  <c r="G47" s="1"/>
  <c r="H47" s="1"/>
  <c r="U50"/>
  <c r="G50" s="1"/>
  <c r="H50" s="1"/>
  <c r="U51"/>
  <c r="G51" s="1"/>
  <c r="H51" s="1"/>
  <c r="U57"/>
  <c r="G57" s="1"/>
  <c r="H57" s="1"/>
  <c r="U42"/>
  <c r="G42" s="1"/>
  <c r="H42" s="1"/>
  <c r="U46"/>
  <c r="G46" s="1"/>
  <c r="H46" s="1"/>
  <c r="U48"/>
  <c r="G48" s="1"/>
  <c r="H48" s="1"/>
  <c r="U52"/>
  <c r="G52" s="1"/>
  <c r="H52" s="1"/>
  <c r="U49"/>
  <c r="G49" s="1"/>
  <c r="H49" s="1"/>
  <c r="U55"/>
  <c r="G55" s="1"/>
  <c r="H55" s="1"/>
  <c r="S18"/>
  <c r="Q41"/>
  <c r="S41"/>
  <c r="G45"/>
  <c r="H45" s="1"/>
  <c r="P18"/>
  <c r="P17" s="1"/>
  <c r="Q18" l="1"/>
  <c r="Q17" s="1"/>
  <c r="P16"/>
  <c r="T40"/>
  <c r="Q40"/>
  <c r="S17"/>
  <c r="S40"/>
  <c r="G37"/>
  <c r="H38"/>
  <c r="H37" s="1"/>
  <c r="Q16" l="1"/>
  <c r="S16"/>
  <c r="AI56" i="4" l="1"/>
  <c r="O56" s="1"/>
  <c r="AI57"/>
  <c r="O57" s="1"/>
  <c r="O25" l="1"/>
  <c r="AI59" l="1"/>
  <c r="O59" s="1"/>
  <c r="AI58"/>
  <c r="O58" s="1"/>
  <c r="AE39" l="1"/>
  <c r="AF39"/>
  <c r="AG39"/>
  <c r="AH39"/>
  <c r="AD39"/>
  <c r="AI40" l="1"/>
  <c r="AI39" s="1"/>
  <c r="J16"/>
  <c r="K16" s="1"/>
  <c r="L16" s="1"/>
  <c r="M16" s="1"/>
  <c r="D16"/>
  <c r="E16" s="1"/>
  <c r="F16" s="1"/>
  <c r="G16" s="1"/>
  <c r="AD20" l="1"/>
  <c r="AD19" s="1"/>
  <c r="AE43"/>
  <c r="AE42" s="1"/>
  <c r="AD43"/>
  <c r="AD42" s="1"/>
  <c r="AG43" l="1"/>
  <c r="AG42" s="1"/>
  <c r="AD18"/>
  <c r="AE20"/>
  <c r="AE19" s="1"/>
  <c r="AE18" s="1"/>
  <c r="AF43"/>
  <c r="AF42" s="1"/>
  <c r="O39"/>
  <c r="AH43" l="1"/>
  <c r="AH42" s="1"/>
  <c r="AF20"/>
  <c r="AF19" s="1"/>
  <c r="AF18" s="1"/>
  <c r="AI47"/>
  <c r="O47" s="1"/>
  <c r="AI48"/>
  <c r="O48" s="1"/>
  <c r="AI22"/>
  <c r="O22" s="1"/>
  <c r="AI23"/>
  <c r="O23" s="1"/>
  <c r="AI24"/>
  <c r="O24" s="1"/>
  <c r="AI46"/>
  <c r="O46" s="1"/>
  <c r="AI50"/>
  <c r="O50" s="1"/>
  <c r="AI51"/>
  <c r="O51" s="1"/>
  <c r="AI52"/>
  <c r="O52" s="1"/>
  <c r="AI53"/>
  <c r="O53" s="1"/>
  <c r="AI54"/>
  <c r="O54" s="1"/>
  <c r="O55"/>
  <c r="O20" l="1"/>
  <c r="AG20"/>
  <c r="AG19" s="1"/>
  <c r="AG18" s="1"/>
  <c r="AH20" l="1"/>
  <c r="AH19" s="1"/>
  <c r="AH18" s="1"/>
  <c r="AI20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5" l="1"/>
  <c r="O45" s="1"/>
  <c r="O43" s="1"/>
  <c r="AI43" l="1"/>
  <c r="AI42" s="1"/>
  <c r="AI18" s="1"/>
  <c r="O42"/>
  <c r="O19" l="1"/>
  <c r="O18" s="1"/>
  <c r="R41" i="7" l="1"/>
  <c r="R40" s="1"/>
  <c r="R16" s="1"/>
  <c r="U43"/>
  <c r="G43" s="1"/>
  <c r="G41" l="1"/>
  <c r="G40" s="1"/>
  <c r="H43"/>
  <c r="H41" s="1"/>
  <c r="H40" s="1"/>
  <c r="U41"/>
  <c r="U40" s="1"/>
  <c r="T18"/>
  <c r="T17" s="1"/>
  <c r="T16" s="1"/>
  <c r="U18"/>
  <c r="U17" s="1"/>
  <c r="U16" s="1"/>
  <c r="G23" l="1"/>
  <c r="G18" l="1"/>
  <c r="G17" s="1"/>
  <c r="G16" s="1"/>
  <c r="H23"/>
  <c r="H18" s="1"/>
  <c r="H17" s="1"/>
  <c r="H16" s="1"/>
</calcChain>
</file>

<file path=xl/sharedStrings.xml><?xml version="1.0" encoding="utf-8"?>
<sst xmlns="http://schemas.openxmlformats.org/spreadsheetml/2006/main" count="716" uniqueCount="310">
  <si>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</si>
  <si>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</si>
  <si>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</si>
  <si>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</si>
  <si>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</si>
  <si>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</si>
  <si>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</si>
  <si>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</si>
  <si>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</si>
  <si>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</si>
  <si>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</si>
  <si>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</si>
  <si>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</si>
  <si>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</si>
  <si>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</si>
  <si>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</si>
  <si>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</si>
  <si>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</si>
  <si>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</si>
  <si>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</si>
  <si>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</si>
  <si>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</si>
  <si>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</si>
  <si>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</si>
  <si>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</si>
  <si>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</si>
  <si>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</si>
  <si>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</si>
  <si>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</si>
  <si>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</si>
  <si>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</si>
  <si>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</si>
  <si>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</si>
  <si>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</si>
  <si>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</si>
  <si>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</si>
  <si>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</si>
  <si>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</si>
  <si>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</si>
  <si>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</si>
  <si>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</si>
  <si>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</si>
  <si>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</si>
  <si>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</si>
  <si>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</si>
  <si>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</si>
  <si>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</si>
  <si>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</si>
  <si>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</si>
  <si>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</si>
  <si>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</si>
  <si>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</si>
  <si>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</si>
  <si>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</si>
  <si>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</si>
  <si>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</si>
  <si>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</si>
  <si>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</si>
  <si>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</si>
  <si>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</si>
  <si>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</si>
  <si>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</si>
  <si>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</si>
  <si>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</si>
  <si>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</si>
  <si>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</si>
  <si>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</si>
  <si>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</si>
  <si>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</si>
  <si>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</si>
  <si>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</si>
  <si>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</si>
  <si>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</si>
  <si>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ИП-2019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</si>
  <si>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</si>
  <si>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</si>
  <si>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</si>
  <si>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</si>
  <si>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</si>
  <si>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</si>
  <si>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</si>
  <si>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</si>
  <si>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</si>
  <si>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</si>
  <si>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</si>
  <si>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</si>
  <si>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</si>
  <si>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</si>
  <si>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</si>
  <si>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</si>
  <si>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</si>
  <si>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</si>
  <si>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</si>
  <si>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</si>
  <si>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</si>
  <si>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</si>
  <si>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</si>
  <si>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</si>
  <si>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</si>
  <si>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</si>
  <si>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</si>
  <si>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</si>
  <si>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</si>
  <si>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</si>
  <si>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</si>
  <si>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</si>
  <si>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</si>
  <si>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</si>
  <si>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</si>
  <si>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</si>
  <si>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</si>
  <si>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</si>
  <si>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</si>
  <si>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</si>
  <si>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</si>
  <si>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</si>
  <si>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</si>
  <si>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</si>
  <si>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</si>
  <si>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</si>
  <si>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</si>
  <si>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</si>
  <si>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</si>
  <si>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</si>
  <si>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</si>
  <si>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</si>
  <si>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</si>
  <si>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</si>
  <si>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</si>
  <si>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</si>
  <si>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</si>
  <si>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</si>
  <si>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</si>
  <si>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</si>
  <si>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</si>
  <si>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</si>
  <si>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</si>
  <si>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</si>
  <si>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</si>
  <si>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</si>
  <si>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</si>
  <si>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</si>
  <si>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</si>
  <si>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</si>
  <si>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</si>
  <si>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</si>
  <si>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</si>
  <si>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</si>
  <si>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</si>
  <si>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</si>
  <si>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</si>
  <si>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</si>
  <si>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</si>
  <si>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</si>
  <si>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</si>
  <si>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</si>
  <si>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</si>
  <si>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</si>
  <si>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</si>
  <si>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</si>
  <si>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</si>
  <si>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</si>
  <si>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</si>
  <si>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</si>
  <si>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</si>
  <si>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</si>
  <si>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</si>
  <si>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В.В. Воробьёв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</si>
  <si>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</si>
  <si>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</si>
  <si>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</si>
  <si>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</si>
  <si>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</si>
  <si>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Строительство ПС 27,5/10кВ. Распределительных сетей 10-0,4кВ в п.Парижская Коммуна, Тайшетского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</si>
  <si>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</si>
  <si>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</si>
  <si>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</si>
  <si>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</si>
  <si>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</si>
  <si>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8 МВА
 2-х цепная ВЛ 8,9 км</t>
  </si>
  <si>
    <t>ПИР</t>
  </si>
  <si>
    <t>ПИР
ВЛ-35кВ
8,9км х 1цепь
ПС35/10кВ
4МВА х 2шт.</t>
  </si>
  <si>
    <t>ПИР
ВЛ-35кВ
закуп 
тр-ров</t>
  </si>
  <si>
    <t>Строительство ВЛ-35кВ, ПС 35/6 кВ "Порожская" в жилом районе Порожский города Братск</t>
  </si>
  <si>
    <t>"____"_________________ 2021 г.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</si>
  <si>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</si>
  <si>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</si>
  <si>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</si>
  <si>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</si>
  <si>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</si>
  <si>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</si>
  <si>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</si>
  <si>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</si>
  <si>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</si>
  <si>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</si>
  <si>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</si>
  <si>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</si>
  <si>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</si>
  <si>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</si>
  <si>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</si>
  <si>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</si>
  <si>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</si>
  <si>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</si>
  <si>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</si>
  <si>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</si>
  <si>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</si>
  <si>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14,97 МВА
32,1 км</t>
  </si>
  <si>
    <t>3,6 МВА
16,6 км</t>
  </si>
  <si>
    <t>4,91 МВА
10,8 км</t>
  </si>
  <si>
    <t>3,2 МВА
15,5 км</t>
  </si>
  <si>
    <t>1,2 МВА
29,3 км</t>
  </si>
  <si>
    <t>3,89 МВА
7,9 км</t>
  </si>
  <si>
    <t>7,1 МВА
17 км</t>
  </si>
  <si>
    <t>3,2 МВА
18 км</t>
  </si>
  <si>
    <t>4,73 МВА
16,1 км</t>
  </si>
  <si>
    <t>12,33 МВА
32,4 км</t>
  </si>
  <si>
    <t>9,16 МВА
43,1 км</t>
  </si>
  <si>
    <t>2,8 МВА
7,4 км</t>
  </si>
  <si>
    <t>5,39 МВА
22,9 км</t>
  </si>
  <si>
    <t>0,4 МВА
4,1 км</t>
  </si>
  <si>
    <t>2 МВА
12,8 км</t>
  </si>
  <si>
    <t>1,26 МВА
11,6 км</t>
  </si>
  <si>
    <r>
      <rPr>
        <sz val="14"/>
        <rFont val="Times New Roman"/>
        <family val="1"/>
        <charset val="204"/>
      </rPr>
      <t>8 МВА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2-х цепная ВЛ-35кВ по
 0,5 км</t>
    </r>
  </si>
  <si>
    <t>Строительство распределительных сетей 10-0,4кВ в п.Янталь, п.Каймоново, п.Ручей Усть-Кутского района</t>
  </si>
  <si>
    <t>0,4 МВА
2,4 км</t>
  </si>
  <si>
    <t>4,87 МВА
15,7 км</t>
  </si>
  <si>
    <t>7,2 МВА
12,2 км</t>
  </si>
  <si>
    <t>18,86 МВА
66,85</t>
  </si>
  <si>
    <t>5,57 МВА
39 км</t>
  </si>
  <si>
    <t>15,86 МВА
31,5 км</t>
  </si>
  <si>
    <t>10,03 МВА
42,4 км</t>
  </si>
  <si>
    <t xml:space="preserve">26,06 МВА
79,05 км </t>
  </si>
  <si>
    <t>10,44 МВА
54,7 км</t>
  </si>
  <si>
    <t>14,9 МВА
58,1 км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</si>
  <si>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</si>
  <si>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</si>
  <si>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</si>
  <si>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</si>
  <si>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</si>
  <si>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</si>
  <si>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</si>
  <si>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</si>
  <si>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</si>
  <si>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</si>
  <si>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</si>
  <si>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</si>
  <si>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</si>
  <si>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</si>
  <si>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</si>
  <si>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</si>
  <si>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</si>
  <si>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</si>
  <si>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</si>
  <si>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</si>
  <si>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</si>
  <si>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</si>
  <si>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</si>
  <si>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</si>
  <si>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</si>
  <si>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</si>
  <si>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</si>
  <si>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</si>
  <si>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</si>
  <si>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</si>
  <si>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</si>
  <si>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</si>
  <si>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</si>
  <si>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</si>
  <si>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</si>
  <si>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</si>
  <si>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</si>
  <si>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</si>
  <si>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</si>
  <si>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</si>
  <si>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</si>
  <si>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</si>
  <si>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</si>
  <si>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>Братский район, 
п.Прибрежный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</si>
  <si>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</si>
  <si>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</si>
  <si>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</si>
  <si>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</si>
  <si>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</si>
  <si>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</si>
  <si>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</si>
  <si>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</si>
  <si>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</si>
  <si>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</si>
  <si>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</si>
  <si>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"_____"_________________ 2021 г.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</si>
  <si>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</si>
  <si>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</si>
  <si>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</si>
  <si>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</si>
  <si>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</si>
  <si>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г.Тайшет, п.Тагул, д.Сергино, п.Невельская, д.Малиновка, г.Бирюсинск Тайшетского района</t>
  </si>
  <si>
    <t>Главный инженер</t>
  </si>
  <si>
    <t>4,75 км</t>
  </si>
  <si>
    <t xml:space="preserve">2,4 км </t>
  </si>
  <si>
    <t>7,15 км</t>
  </si>
  <si>
    <t>91,8 МВА
221,5 км</t>
  </si>
  <si>
    <t>41,48 МВА
41,7 км</t>
  </si>
  <si>
    <t>46,35 МВА
57,4 км</t>
  </si>
  <si>
    <t>126,1 МВА
240,1 км</t>
  </si>
  <si>
    <t>76,68 МВА
96,6 км</t>
  </si>
  <si>
    <t>54,87 МВА
37,3 км</t>
  </si>
  <si>
    <t>70,73 МВА
68,8 км</t>
  </si>
  <si>
    <t>202,78 МВА
336,7 км</t>
  </si>
  <si>
    <t>168,48 МВА
318,1 км</t>
  </si>
  <si>
    <t>51 МВА
2-х цепная ВЛ-35кВ по 10,8 км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</si>
</sst>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#,##0.00000000"/>
    <numFmt numFmtId="167" formatCode="0.00000"/>
    <numFmt numFmtId="168" formatCode="#,##0.00000"/>
    <numFmt numFmtId="169" formatCode="#,##0.0000"/>
  </numFmts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164" fontId="5" fillId="0" borderId="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5" fillId="2" borderId="0" xfId="0" applyFont="1" applyFill="1"/>
    <xf numFmtId="0" fontId="8" fillId="2" borderId="0" xfId="0" applyFont="1" applyFill="1"/>
    <xf numFmtId="164" fontId="5" fillId="2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9" fillId="2" borderId="0" xfId="0" applyFont="1" applyFill="1"/>
    <xf numFmtId="164" fontId="9" fillId="2" borderId="0" xfId="0" applyNumberFormat="1" applyFont="1" applyFill="1"/>
    <xf numFmtId="0" fontId="0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1" fillId="2" borderId="0" xfId="0" applyFont="1" applyFill="1"/>
    <xf numFmtId="0" fontId="11" fillId="0" borderId="0" xfId="0" applyFont="1"/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164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Alignment="1">
      <alignment horizontal="center" vertical="top"/>
    </xf>
    <xf numFmtId="0" fontId="15" fillId="2" borderId="3" xfId="0" applyFont="1" applyFill="1" applyBorder="1"/>
    <xf numFmtId="164" fontId="16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 wrapTex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7" fillId="2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2" fillId="2" borderId="0" xfId="0" applyFont="1" applyFill="1"/>
    <xf numFmtId="164" fontId="22" fillId="2" borderId="0" xfId="0" applyNumberFormat="1" applyFont="1" applyFill="1"/>
    <xf numFmtId="0" fontId="23" fillId="2" borderId="0" xfId="0" applyFont="1" applyFill="1"/>
    <xf numFmtId="165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6" fontId="16" fillId="2" borderId="3" xfId="0" applyNumberFormat="1" applyFont="1" applyFill="1" applyBorder="1" applyAlignment="1">
      <alignment horizontal="center" vertical="center"/>
    </xf>
    <xf numFmtId="167" fontId="15" fillId="2" borderId="3" xfId="0" applyNumberFormat="1" applyFont="1" applyFill="1" applyBorder="1"/>
    <xf numFmtId="164" fontId="18" fillId="2" borderId="3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6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 wrapText="1"/>
    </xf>
    <xf numFmtId="0" fontId="15" fillId="0" borderId="0" xfId="0" applyFont="1" applyFill="1" applyAlignment="1"/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top"/>
    </xf>
    <xf numFmtId="164" fontId="15" fillId="0" borderId="3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5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17" fillId="2" borderId="3" xfId="0" applyNumberFormat="1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6" fillId="2" borderId="0" xfId="0" applyFont="1" applyFill="1" applyAlignment="1"/>
    <xf numFmtId="49" fontId="7" fillId="2" borderId="0" xfId="0" applyNumberFormat="1" applyFont="1" applyFill="1" applyAlignment="1"/>
    <xf numFmtId="0" fontId="6" fillId="0" borderId="0" xfId="0" applyFont="1" applyFill="1" applyAlignment="1"/>
    <xf numFmtId="49" fontId="6" fillId="2" borderId="0" xfId="0" applyNumberFormat="1" applyFont="1" applyFill="1"/>
    <xf numFmtId="49" fontId="7" fillId="2" borderId="0" xfId="0" applyNumberFormat="1" applyFont="1" applyFill="1"/>
    <xf numFmtId="49" fontId="6" fillId="0" borderId="0" xfId="0" applyNumberFormat="1" applyFont="1" applyFill="1"/>
    <xf numFmtId="0" fontId="0" fillId="2" borderId="0" xfId="0" applyFill="1" applyAlignment="1">
      <alignment horizontal="right" vertical="center"/>
    </xf>
    <xf numFmtId="49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8" fontId="16" fillId="2" borderId="3" xfId="0" applyNumberFormat="1" applyFont="1" applyFill="1" applyBorder="1" applyAlignment="1">
      <alignment horizontal="center" vertical="center" wrapText="1"/>
    </xf>
    <xf numFmtId="168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49" fontId="19" fillId="2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5" fillId="0" borderId="2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 wrapText="1"/>
    </xf>
    <xf numFmtId="0" fontId="16" fillId="2" borderId="5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 textRotation="90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21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169" fontId="1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B2A1C7"/>
      <color rgb="FFDBE5F1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6"/>
  <sheetViews>
    <sheetView zoomScale="40" zoomScaleNormal="40" zoomScaleSheetLayoutView="40" zoomScalePageLayoutView="55" workbookViewId="0">
      <pane ySplit="14" topLeftCell="A57" activePane="bottomLeft" state="frozen"/>
      <selection pane="bottomLeft" activeCell="I49" sqref="I49"/>
    </sheetView>
  </sheetViews>
  <sheetFormatPr defaultRowHeight="14.4"/>
  <cols>
    <col min="1" max="1" width="10.6640625" style="18" customWidth="1"/>
    <col min="2" max="2" width="31.5546875" style="4" customWidth="1"/>
    <col min="3" max="3" width="12" style="4" customWidth="1"/>
    <col min="4" max="4" width="16" style="4" customWidth="1"/>
    <col min="5" max="5" width="15.33203125" style="4" customWidth="1"/>
    <col min="6" max="6" width="14.88671875" style="4" customWidth="1"/>
    <col min="7" max="7" width="14.6640625" style="4" customWidth="1"/>
    <col min="8" max="8" width="14.44140625" style="4" customWidth="1"/>
    <col min="9" max="9" width="12.5546875" style="4" customWidth="1"/>
    <col min="10" max="14" width="14.6640625" style="4" customWidth="1"/>
    <col min="15" max="15" width="16.6640625" style="4" customWidth="1"/>
    <col min="16" max="19" width="15.6640625" style="4" customWidth="1"/>
    <col min="20" max="20" width="15.6640625" style="24" customWidth="1"/>
    <col min="21" max="21" width="15.6640625" style="4" customWidth="1"/>
  </cols>
  <sheetData>
    <row r="1" spans="1:21" ht="49.5" customHeight="1">
      <c r="A1" s="105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10"/>
      <c r="P1" s="110"/>
      <c r="R1" s="115"/>
      <c r="S1" s="172" t="s">
        <v>11</v>
      </c>
      <c r="T1" s="172"/>
      <c r="U1" s="172"/>
    </row>
    <row r="2" spans="1:21" ht="18">
      <c r="A2" s="105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10"/>
      <c r="P2" s="110"/>
      <c r="R2" s="116"/>
      <c r="S2" s="173" t="s">
        <v>12</v>
      </c>
      <c r="T2" s="173"/>
      <c r="U2" s="173"/>
    </row>
    <row r="3" spans="1:21" ht="18">
      <c r="A3" s="105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10"/>
      <c r="P3" s="110"/>
      <c r="R3" s="116"/>
      <c r="S3" s="173" t="s">
        <v>296</v>
      </c>
      <c r="T3" s="173"/>
      <c r="U3" s="173"/>
    </row>
    <row r="4" spans="1:21" ht="18.75" customHeight="1">
      <c r="A4" s="105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10"/>
      <c r="P4" s="110"/>
      <c r="R4" s="117"/>
      <c r="S4" s="174" t="s">
        <v>129</v>
      </c>
      <c r="T4" s="174"/>
      <c r="U4" s="174"/>
    </row>
    <row r="5" spans="1:21" ht="18">
      <c r="A5" s="105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10"/>
      <c r="P5" s="110"/>
      <c r="R5" s="118"/>
      <c r="S5" s="175" t="s">
        <v>167</v>
      </c>
      <c r="T5" s="175"/>
      <c r="U5" s="175"/>
    </row>
    <row r="6" spans="1:21" ht="18">
      <c r="A6" s="105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11"/>
      <c r="P6" s="111"/>
      <c r="Q6" s="112"/>
      <c r="R6" s="112"/>
      <c r="S6" s="177"/>
      <c r="T6" s="177"/>
      <c r="U6" s="177"/>
    </row>
    <row r="7" spans="1:21" ht="18">
      <c r="A7" s="105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1"/>
      <c r="P7" s="111"/>
      <c r="R7" s="119"/>
      <c r="S7" s="176" t="s">
        <v>13</v>
      </c>
      <c r="T7" s="176"/>
      <c r="U7" s="176"/>
    </row>
    <row r="8" spans="1:21" ht="18" customHeight="1">
      <c r="A8" s="105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71" t="s">
        <v>184</v>
      </c>
      <c r="P8" s="171"/>
      <c r="Q8" s="171"/>
      <c r="R8" s="171"/>
      <c r="S8" s="171"/>
      <c r="T8" s="171"/>
      <c r="U8" s="171"/>
    </row>
    <row r="9" spans="1:21" s="4" customFormat="1" ht="18">
      <c r="A9" s="105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11"/>
      <c r="P9" s="111"/>
      <c r="Q9" s="112"/>
      <c r="R9" s="112"/>
      <c r="S9" s="113"/>
      <c r="T9" s="113"/>
      <c r="U9" s="114" t="s">
        <v>14</v>
      </c>
    </row>
    <row r="10" spans="1:21" s="4" customFormat="1" ht="22.8">
      <c r="A10" s="178" t="s">
        <v>168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08"/>
    </row>
    <row r="11" spans="1:21" s="4" customFormat="1" ht="22.8">
      <c r="A11" s="178" t="s">
        <v>234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08"/>
    </row>
    <row r="12" spans="1:21" s="4" customFormat="1" ht="15.6">
      <c r="A12" s="105"/>
      <c r="B12" s="100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7"/>
      <c r="U12" s="2"/>
    </row>
    <row r="13" spans="1:21" s="4" customFormat="1" ht="49.5" customHeight="1">
      <c r="A13" s="179" t="s">
        <v>0</v>
      </c>
      <c r="B13" s="179" t="s">
        <v>1</v>
      </c>
      <c r="C13" s="179" t="s">
        <v>159</v>
      </c>
      <c r="D13" s="179" t="s">
        <v>137</v>
      </c>
      <c r="E13" s="179" t="s">
        <v>135</v>
      </c>
      <c r="F13" s="179" t="s">
        <v>136</v>
      </c>
      <c r="G13" s="179" t="s">
        <v>138</v>
      </c>
      <c r="H13" s="179" t="s">
        <v>133</v>
      </c>
      <c r="I13" s="179" t="s">
        <v>134</v>
      </c>
      <c r="J13" s="179" t="s">
        <v>4</v>
      </c>
      <c r="K13" s="179"/>
      <c r="L13" s="179"/>
      <c r="M13" s="179"/>
      <c r="N13" s="179"/>
      <c r="O13" s="179"/>
      <c r="P13" s="179" t="s">
        <v>6</v>
      </c>
      <c r="Q13" s="179"/>
      <c r="R13" s="179"/>
      <c r="S13" s="179"/>
      <c r="T13" s="179"/>
      <c r="U13" s="179"/>
    </row>
    <row r="14" spans="1:21" s="4" customFormat="1" ht="57" customHeight="1">
      <c r="A14" s="179"/>
      <c r="B14" s="179"/>
      <c r="C14" s="179"/>
      <c r="D14" s="179"/>
      <c r="E14" s="179"/>
      <c r="F14" s="179"/>
      <c r="G14" s="179"/>
      <c r="H14" s="179"/>
      <c r="I14" s="179"/>
      <c r="J14" s="122" t="s">
        <v>149</v>
      </c>
      <c r="K14" s="122" t="s">
        <v>150</v>
      </c>
      <c r="L14" s="122" t="s">
        <v>151</v>
      </c>
      <c r="M14" s="122" t="s">
        <v>152</v>
      </c>
      <c r="N14" s="122" t="s">
        <v>153</v>
      </c>
      <c r="O14" s="122" t="s">
        <v>5</v>
      </c>
      <c r="P14" s="122" t="s">
        <v>149</v>
      </c>
      <c r="Q14" s="109" t="s">
        <v>150</v>
      </c>
      <c r="R14" s="109" t="s">
        <v>151</v>
      </c>
      <c r="S14" s="109" t="s">
        <v>152</v>
      </c>
      <c r="T14" s="168" t="s">
        <v>153</v>
      </c>
      <c r="U14" s="109" t="s">
        <v>5</v>
      </c>
    </row>
    <row r="15" spans="1:21" s="4" customFormat="1" ht="49.5" customHeight="1">
      <c r="A15" s="123"/>
      <c r="B15" s="92"/>
      <c r="C15" s="123" t="s">
        <v>2</v>
      </c>
      <c r="D15" s="122" t="s">
        <v>132</v>
      </c>
      <c r="E15" s="122"/>
      <c r="F15" s="122"/>
      <c r="G15" s="122" t="s">
        <v>3</v>
      </c>
      <c r="H15" s="122" t="s">
        <v>3</v>
      </c>
      <c r="I15" s="122" t="s">
        <v>3</v>
      </c>
      <c r="J15" s="122" t="s">
        <v>132</v>
      </c>
      <c r="K15" s="122" t="s">
        <v>132</v>
      </c>
      <c r="L15" s="122" t="s">
        <v>132</v>
      </c>
      <c r="M15" s="122" t="s">
        <v>132</v>
      </c>
      <c r="N15" s="122" t="s">
        <v>132</v>
      </c>
      <c r="O15" s="122" t="s">
        <v>132</v>
      </c>
      <c r="P15" s="122" t="s">
        <v>3</v>
      </c>
      <c r="Q15" s="122" t="s">
        <v>3</v>
      </c>
      <c r="R15" s="122" t="s">
        <v>3</v>
      </c>
      <c r="S15" s="122" t="s">
        <v>3</v>
      </c>
      <c r="T15" s="102" t="s">
        <v>3</v>
      </c>
      <c r="U15" s="122" t="s">
        <v>3</v>
      </c>
    </row>
    <row r="16" spans="1:21" s="4" customFormat="1" ht="57.75" customHeight="1">
      <c r="A16" s="124"/>
      <c r="B16" s="123" t="s">
        <v>7</v>
      </c>
      <c r="C16" s="48"/>
      <c r="D16" s="109" t="s">
        <v>307</v>
      </c>
      <c r="E16" s="48"/>
      <c r="F16" s="48"/>
      <c r="G16" s="49">
        <f>G17+G40</f>
        <v>2087.1995969944264</v>
      </c>
      <c r="H16" s="49">
        <f>H17+H40</f>
        <v>2087.1995969944264</v>
      </c>
      <c r="I16" s="49"/>
      <c r="J16" s="64" t="s">
        <v>302</v>
      </c>
      <c r="K16" s="64" t="s">
        <v>231</v>
      </c>
      <c r="L16" s="64" t="s">
        <v>232</v>
      </c>
      <c r="M16" s="64" t="s">
        <v>306</v>
      </c>
      <c r="N16" s="64" t="s">
        <v>233</v>
      </c>
      <c r="O16" s="64" t="s">
        <v>308</v>
      </c>
      <c r="P16" s="49">
        <f t="shared" ref="P16:U16" si="0">P17+P40</f>
        <v>386.78164260350002</v>
      </c>
      <c r="Q16" s="49">
        <f t="shared" si="0"/>
        <v>399.76824856536405</v>
      </c>
      <c r="R16" s="49">
        <f t="shared" si="0"/>
        <v>416.17760530100298</v>
      </c>
      <c r="S16" s="49">
        <f t="shared" si="0"/>
        <v>433.30195858802335</v>
      </c>
      <c r="T16" s="103">
        <f t="shared" si="0"/>
        <v>451.17014193653614</v>
      </c>
      <c r="U16" s="103">
        <f t="shared" si="0"/>
        <v>2087.1995969944264</v>
      </c>
    </row>
    <row r="17" spans="1:21" s="4" customFormat="1" ht="75" customHeight="1">
      <c r="A17" s="124">
        <v>1</v>
      </c>
      <c r="B17" s="122" t="s">
        <v>8</v>
      </c>
      <c r="C17" s="48"/>
      <c r="D17" s="109" t="str">
        <f>D18</f>
        <v>76,68 МВА
96,6 км</v>
      </c>
      <c r="E17" s="48"/>
      <c r="F17" s="48"/>
      <c r="G17" s="49">
        <f>G18+G37</f>
        <v>820.85668662480361</v>
      </c>
      <c r="H17" s="49">
        <f>H18+H37</f>
        <v>820.85668662480361</v>
      </c>
      <c r="I17" s="49"/>
      <c r="J17" s="109" t="str">
        <f t="shared" ref="J17:N17" si="1">J18</f>
        <v>4,87 МВА
15,7 км</v>
      </c>
      <c r="K17" s="109" t="str">
        <f t="shared" si="1"/>
        <v>7,2 МВА
12,2 км</v>
      </c>
      <c r="L17" s="109" t="str">
        <f t="shared" si="1"/>
        <v>4,87 МВА
15,7 км</v>
      </c>
      <c r="M17" s="109" t="str">
        <f t="shared" si="1"/>
        <v>54,87 МВА
37,3 км</v>
      </c>
      <c r="N17" s="109" t="str">
        <f t="shared" si="1"/>
        <v>4,87 МВА
15,7 км</v>
      </c>
      <c r="O17" s="109" t="str">
        <f>O18</f>
        <v>76,68 МВА
96,6 км</v>
      </c>
      <c r="P17" s="49">
        <f t="shared" ref="P17:U17" si="2">P18+P37</f>
        <v>65.879854100000003</v>
      </c>
      <c r="Q17" s="49">
        <f t="shared" si="2"/>
        <v>156.04181983268001</v>
      </c>
      <c r="R17" s="49">
        <f>R18+R37</f>
        <v>215.26653265833761</v>
      </c>
      <c r="S17" s="49">
        <f t="shared" si="2"/>
        <v>227.92276066264611</v>
      </c>
      <c r="T17" s="103">
        <f t="shared" si="2"/>
        <v>155.7457193711399</v>
      </c>
      <c r="U17" s="103">
        <f t="shared" si="2"/>
        <v>820.85668662480361</v>
      </c>
    </row>
    <row r="18" spans="1:21" s="4" customFormat="1" ht="85.95" customHeight="1">
      <c r="A18" s="50" t="s">
        <v>10</v>
      </c>
      <c r="B18" s="122" t="s">
        <v>9</v>
      </c>
      <c r="C18" s="48"/>
      <c r="D18" s="109" t="s">
        <v>304</v>
      </c>
      <c r="E18" s="93"/>
      <c r="F18" s="48"/>
      <c r="G18" s="49">
        <f>SUM(G19:G24)</f>
        <v>685.85668662480361</v>
      </c>
      <c r="H18" s="49">
        <f>SUM(H19:H24)</f>
        <v>685.85668662480361</v>
      </c>
      <c r="I18" s="49"/>
      <c r="J18" s="58" t="s">
        <v>225</v>
      </c>
      <c r="K18" s="58" t="s">
        <v>226</v>
      </c>
      <c r="L18" s="58" t="s">
        <v>225</v>
      </c>
      <c r="M18" s="58" t="s">
        <v>305</v>
      </c>
      <c r="N18" s="58" t="s">
        <v>225</v>
      </c>
      <c r="O18" s="98" t="s">
        <v>304</v>
      </c>
      <c r="P18" s="49">
        <f t="shared" ref="P18:U18" si="3">SUM(P19:P24)</f>
        <v>45.879854100000003</v>
      </c>
      <c r="Q18" s="49">
        <f t="shared" si="3"/>
        <v>131.04181983268001</v>
      </c>
      <c r="R18" s="167">
        <f>SUM(R19:R24)</f>
        <v>185.26653265833761</v>
      </c>
      <c r="S18" s="49">
        <f t="shared" si="3"/>
        <v>197.92276066264611</v>
      </c>
      <c r="T18" s="103">
        <f t="shared" si="3"/>
        <v>125.7457193711399</v>
      </c>
      <c r="U18" s="103">
        <f t="shared" si="3"/>
        <v>685.85668662480361</v>
      </c>
    </row>
    <row r="19" spans="1:21" s="4" customFormat="1" ht="230.4" customHeight="1">
      <c r="A19" s="50" t="s">
        <v>15</v>
      </c>
      <c r="B19" s="51" t="s">
        <v>130</v>
      </c>
      <c r="C19" s="52" t="s">
        <v>16</v>
      </c>
      <c r="D19" s="58" t="str">
        <f>O19</f>
        <v>14,97 МВА
32,1 км</v>
      </c>
      <c r="E19" s="124">
        <v>2020</v>
      </c>
      <c r="F19" s="124">
        <v>2024</v>
      </c>
      <c r="G19" s="80">
        <f>U19</f>
        <v>97.535721629730574</v>
      </c>
      <c r="H19" s="80">
        <f>G19</f>
        <v>97.535721629730574</v>
      </c>
      <c r="I19" s="80"/>
      <c r="J19" s="58" t="s">
        <v>140</v>
      </c>
      <c r="K19" s="52" t="s">
        <v>192</v>
      </c>
      <c r="L19" s="52" t="s">
        <v>140</v>
      </c>
      <c r="M19" s="52" t="s">
        <v>140</v>
      </c>
      <c r="N19" s="52" t="s">
        <v>140</v>
      </c>
      <c r="O19" s="52" t="s">
        <v>206</v>
      </c>
      <c r="P19" s="89">
        <v>17.989024400000002</v>
      </c>
      <c r="Q19" s="89">
        <v>18.160499999999999</v>
      </c>
      <c r="R19" s="89">
        <v>19.606885298438403</v>
      </c>
      <c r="S19" s="77">
        <v>20.449981366271253</v>
      </c>
      <c r="T19" s="89">
        <v>21.329330565020914</v>
      </c>
      <c r="U19" s="120">
        <f>P19+Q19+R19+S19+T19</f>
        <v>97.535721629730574</v>
      </c>
    </row>
    <row r="20" spans="1:21" s="4" customFormat="1" ht="286.95" customHeight="1">
      <c r="A20" s="50" t="s">
        <v>18</v>
      </c>
      <c r="B20" s="51" t="s">
        <v>17</v>
      </c>
      <c r="C20" s="52" t="s">
        <v>16</v>
      </c>
      <c r="D20" s="58" t="str">
        <f t="shared" ref="D20:D22" si="4">O20</f>
        <v>3,6 МВА
16,6 км</v>
      </c>
      <c r="E20" s="124">
        <v>2020</v>
      </c>
      <c r="F20" s="124">
        <v>2024</v>
      </c>
      <c r="G20" s="80">
        <f t="shared" ref="G20:G23" si="5">U20</f>
        <v>44.237969296865792</v>
      </c>
      <c r="H20" s="80">
        <f t="shared" ref="H20:H23" si="6">G20</f>
        <v>44.237969296865792</v>
      </c>
      <c r="I20" s="80"/>
      <c r="J20" s="58" t="s">
        <v>141</v>
      </c>
      <c r="K20" s="52" t="s">
        <v>191</v>
      </c>
      <c r="L20" s="52" t="s">
        <v>141</v>
      </c>
      <c r="M20" s="52" t="s">
        <v>141</v>
      </c>
      <c r="N20" s="52" t="s">
        <v>141</v>
      </c>
      <c r="O20" s="52" t="s">
        <v>207</v>
      </c>
      <c r="P20" s="89">
        <v>8.2472742000000014</v>
      </c>
      <c r="Q20" s="89">
        <v>7.8474901408000015</v>
      </c>
      <c r="R20" s="89">
        <v>8.9890010524512025</v>
      </c>
      <c r="S20" s="77">
        <v>9.3755280977066029</v>
      </c>
      <c r="T20" s="89">
        <v>9.7786758059079855</v>
      </c>
      <c r="U20" s="120">
        <f t="shared" ref="U20:U22" si="7">P20+Q20+R20+S20+T20</f>
        <v>44.237969296865792</v>
      </c>
    </row>
    <row r="21" spans="1:21" s="4" customFormat="1" ht="231" customHeight="1">
      <c r="A21" s="50" t="s">
        <v>20</v>
      </c>
      <c r="B21" s="51" t="s">
        <v>19</v>
      </c>
      <c r="C21" s="52" t="s">
        <v>16</v>
      </c>
      <c r="D21" s="58" t="str">
        <f t="shared" si="4"/>
        <v>4,91 МВА
10,8 км</v>
      </c>
      <c r="E21" s="124">
        <v>2020</v>
      </c>
      <c r="F21" s="124">
        <v>2024</v>
      </c>
      <c r="G21" s="80">
        <f t="shared" si="5"/>
        <v>51.270104527461484</v>
      </c>
      <c r="H21" s="80">
        <f t="shared" si="6"/>
        <v>51.270104527461484</v>
      </c>
      <c r="I21" s="124"/>
      <c r="J21" s="58" t="s">
        <v>154</v>
      </c>
      <c r="K21" s="52" t="s">
        <v>190</v>
      </c>
      <c r="L21" s="52" t="s">
        <v>154</v>
      </c>
      <c r="M21" s="52" t="s">
        <v>154</v>
      </c>
      <c r="N21" s="52" t="s">
        <v>154</v>
      </c>
      <c r="O21" s="52" t="s">
        <v>208</v>
      </c>
      <c r="P21" s="89">
        <v>9.3962813000000001</v>
      </c>
      <c r="Q21" s="89">
        <v>9.8097176772000001</v>
      </c>
      <c r="R21" s="89">
        <v>10.241345254996801</v>
      </c>
      <c r="S21" s="77">
        <v>10.681723100961664</v>
      </c>
      <c r="T21" s="89">
        <v>11.141037194303015</v>
      </c>
      <c r="U21" s="120">
        <f t="shared" si="7"/>
        <v>51.270104527461484</v>
      </c>
    </row>
    <row r="22" spans="1:21" s="4" customFormat="1" ht="296.25" customHeight="1">
      <c r="A22" s="50" t="s">
        <v>21</v>
      </c>
      <c r="B22" s="60" t="s">
        <v>22</v>
      </c>
      <c r="C22" s="52" t="s">
        <v>16</v>
      </c>
      <c r="D22" s="58" t="str">
        <f t="shared" si="4"/>
        <v>3,2 МВА
15,5 км</v>
      </c>
      <c r="E22" s="169">
        <v>2020</v>
      </c>
      <c r="F22" s="169">
        <v>2024</v>
      </c>
      <c r="G22" s="80">
        <f t="shared" si="5"/>
        <v>41.118479156065789</v>
      </c>
      <c r="H22" s="80">
        <f t="shared" si="6"/>
        <v>41.118479156065789</v>
      </c>
      <c r="I22" s="58"/>
      <c r="J22" s="58" t="s">
        <v>141</v>
      </c>
      <c r="K22" s="52" t="s">
        <v>193</v>
      </c>
      <c r="L22" s="52" t="s">
        <v>141</v>
      </c>
      <c r="M22" s="52" t="s">
        <v>141</v>
      </c>
      <c r="N22" s="52" t="s">
        <v>141</v>
      </c>
      <c r="O22" s="52" t="s">
        <v>209</v>
      </c>
      <c r="P22" s="89">
        <v>8.2472742000000014</v>
      </c>
      <c r="Q22" s="89">
        <v>4.7279999999999998</v>
      </c>
      <c r="R22" s="89">
        <v>8.9890010524512025</v>
      </c>
      <c r="S22" s="77">
        <v>9.3755280977066029</v>
      </c>
      <c r="T22" s="89">
        <v>9.7786758059079855</v>
      </c>
      <c r="U22" s="120">
        <f t="shared" si="7"/>
        <v>41.118479156065789</v>
      </c>
    </row>
    <row r="23" spans="1:21" s="4" customFormat="1" ht="99" customHeight="1">
      <c r="A23" s="55" t="s">
        <v>23</v>
      </c>
      <c r="B23" s="54" t="s">
        <v>186</v>
      </c>
      <c r="C23" s="52" t="s">
        <v>16</v>
      </c>
      <c r="D23" s="58" t="str">
        <f>O23</f>
        <v>51 МВА
2-х цепная ВЛ-35кВ по 10,8 км</v>
      </c>
      <c r="E23" s="58">
        <v>2019</v>
      </c>
      <c r="F23" s="52">
        <v>2024</v>
      </c>
      <c r="G23" s="80">
        <f t="shared" si="5"/>
        <v>451.69441201468004</v>
      </c>
      <c r="H23" s="80">
        <f t="shared" si="6"/>
        <v>451.69441201468004</v>
      </c>
      <c r="I23" s="59"/>
      <c r="J23" s="58" t="s">
        <v>180</v>
      </c>
      <c r="K23" s="58"/>
      <c r="L23" s="61"/>
      <c r="M23" s="58"/>
      <c r="N23" s="58" t="s">
        <v>309</v>
      </c>
      <c r="O23" s="58" t="str">
        <f>N23</f>
        <v>51 МВА
2-х цепная ВЛ-35кВ по 10,8 км</v>
      </c>
      <c r="P23" s="89">
        <f>1+1</f>
        <v>2</v>
      </c>
      <c r="Q23" s="89">
        <f>88.99611201468+1.5</f>
        <v>90.496112014679994</v>
      </c>
      <c r="R23" s="89">
        <f>135.9403+1.5</f>
        <v>137.44030000000001</v>
      </c>
      <c r="S23" s="89">
        <f>123.325+1.5+23.215</f>
        <v>148.04</v>
      </c>
      <c r="T23" s="89">
        <f>50+23.718</f>
        <v>73.718000000000004</v>
      </c>
      <c r="U23" s="90">
        <f>P23+Q23+R23+S23+T23</f>
        <v>451.69441201468004</v>
      </c>
    </row>
    <row r="24" spans="1:21" s="4" customFormat="1" ht="18">
      <c r="A24" s="50" t="s">
        <v>24</v>
      </c>
      <c r="B24" s="51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99"/>
      <c r="Q24" s="99"/>
      <c r="R24" s="99"/>
      <c r="S24" s="99"/>
      <c r="T24" s="77"/>
      <c r="U24" s="99"/>
    </row>
    <row r="25" spans="1:21" s="4" customFormat="1" ht="77.25" customHeight="1">
      <c r="A25" s="62" t="s">
        <v>26</v>
      </c>
      <c r="B25" s="63" t="s">
        <v>25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99"/>
      <c r="Q25" s="99"/>
      <c r="R25" s="99"/>
      <c r="S25" s="99"/>
      <c r="T25" s="77"/>
      <c r="U25" s="99"/>
    </row>
    <row r="26" spans="1:21" s="4" customFormat="1" ht="18">
      <c r="A26" s="50" t="s">
        <v>29</v>
      </c>
      <c r="B26" s="51" t="s">
        <v>27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99"/>
      <c r="Q26" s="99"/>
      <c r="R26" s="99"/>
      <c r="S26" s="99"/>
      <c r="T26" s="77"/>
      <c r="U26" s="99"/>
    </row>
    <row r="27" spans="1:21" s="4" customFormat="1" ht="18">
      <c r="A27" s="50" t="s">
        <v>30</v>
      </c>
      <c r="B27" s="51" t="s">
        <v>28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99"/>
      <c r="Q27" s="99"/>
      <c r="R27" s="99"/>
      <c r="S27" s="99"/>
      <c r="T27" s="77"/>
      <c r="U27" s="99"/>
    </row>
    <row r="28" spans="1:21" s="4" customFormat="1" ht="18">
      <c r="A28" s="50" t="s">
        <v>24</v>
      </c>
      <c r="B28" s="51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99"/>
      <c r="Q28" s="99"/>
      <c r="R28" s="99"/>
      <c r="S28" s="99"/>
      <c r="T28" s="77"/>
      <c r="U28" s="99"/>
    </row>
    <row r="29" spans="1:21" s="4" customFormat="1" ht="34.799999999999997">
      <c r="A29" s="62" t="s">
        <v>32</v>
      </c>
      <c r="B29" s="63" t="s">
        <v>31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99"/>
      <c r="Q29" s="99"/>
      <c r="R29" s="99"/>
      <c r="S29" s="99"/>
      <c r="T29" s="77"/>
      <c r="U29" s="99"/>
    </row>
    <row r="30" spans="1:21" s="4" customFormat="1" ht="18">
      <c r="A30" s="50" t="s">
        <v>29</v>
      </c>
      <c r="B30" s="51" t="s">
        <v>27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99"/>
      <c r="Q30" s="99"/>
      <c r="R30" s="99"/>
      <c r="S30" s="99"/>
      <c r="T30" s="77"/>
      <c r="U30" s="99"/>
    </row>
    <row r="31" spans="1:21" s="4" customFormat="1" ht="18">
      <c r="A31" s="50" t="s">
        <v>30</v>
      </c>
      <c r="B31" s="51" t="s">
        <v>28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99"/>
      <c r="Q31" s="99"/>
      <c r="R31" s="99"/>
      <c r="S31" s="99"/>
      <c r="T31" s="77"/>
      <c r="U31" s="99"/>
    </row>
    <row r="32" spans="1:21" s="4" customFormat="1" ht="18">
      <c r="A32" s="50" t="s">
        <v>24</v>
      </c>
      <c r="B32" s="51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9"/>
      <c r="Q32" s="59"/>
      <c r="R32" s="59"/>
      <c r="S32" s="59"/>
      <c r="T32" s="57"/>
      <c r="U32" s="59"/>
    </row>
    <row r="33" spans="1:21" s="4" customFormat="1" ht="87">
      <c r="A33" s="62" t="s">
        <v>34</v>
      </c>
      <c r="B33" s="63" t="s">
        <v>33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9"/>
      <c r="Q33" s="59"/>
      <c r="R33" s="59"/>
      <c r="S33" s="59"/>
      <c r="T33" s="57"/>
      <c r="U33" s="59"/>
    </row>
    <row r="34" spans="1:21" s="4" customFormat="1" ht="18">
      <c r="A34" s="50" t="s">
        <v>29</v>
      </c>
      <c r="B34" s="51" t="s">
        <v>27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9"/>
      <c r="Q34" s="59"/>
      <c r="R34" s="59"/>
      <c r="S34" s="59"/>
      <c r="T34" s="57"/>
      <c r="U34" s="59"/>
    </row>
    <row r="35" spans="1:21" s="4" customFormat="1" ht="18">
      <c r="A35" s="50" t="s">
        <v>30</v>
      </c>
      <c r="B35" s="51" t="s">
        <v>28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9"/>
      <c r="Q35" s="59"/>
      <c r="R35" s="59"/>
      <c r="S35" s="59"/>
      <c r="T35" s="57"/>
      <c r="U35" s="59"/>
    </row>
    <row r="36" spans="1:21" s="4" customFormat="1" ht="18">
      <c r="A36" s="50" t="s">
        <v>24</v>
      </c>
      <c r="B36" s="51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9"/>
      <c r="Q36" s="59"/>
      <c r="R36" s="59"/>
      <c r="S36" s="59"/>
      <c r="T36" s="57"/>
      <c r="U36" s="59"/>
    </row>
    <row r="37" spans="1:21" s="4" customFormat="1" ht="18">
      <c r="A37" s="62" t="s">
        <v>35</v>
      </c>
      <c r="B37" s="63" t="s">
        <v>36</v>
      </c>
      <c r="C37" s="58"/>
      <c r="D37" s="58"/>
      <c r="E37" s="58"/>
      <c r="F37" s="58"/>
      <c r="G37" s="64">
        <f>G38</f>
        <v>135</v>
      </c>
      <c r="H37" s="64">
        <f>H38</f>
        <v>135</v>
      </c>
      <c r="I37" s="64"/>
      <c r="J37" s="59"/>
      <c r="K37" s="59"/>
      <c r="L37" s="59"/>
      <c r="M37" s="59"/>
      <c r="N37" s="59"/>
      <c r="O37" s="59"/>
      <c r="P37" s="64">
        <f>P38</f>
        <v>20</v>
      </c>
      <c r="Q37" s="64">
        <f t="shared" ref="Q37:U37" si="8">Q38</f>
        <v>25</v>
      </c>
      <c r="R37" s="64">
        <f t="shared" si="8"/>
        <v>30</v>
      </c>
      <c r="S37" s="101">
        <f t="shared" si="8"/>
        <v>30</v>
      </c>
      <c r="T37" s="101">
        <f t="shared" si="8"/>
        <v>30</v>
      </c>
      <c r="U37" s="64">
        <f t="shared" si="8"/>
        <v>135</v>
      </c>
    </row>
    <row r="38" spans="1:21" s="4" customFormat="1" ht="45" customHeight="1">
      <c r="A38" s="50" t="s">
        <v>38</v>
      </c>
      <c r="B38" s="51" t="s">
        <v>37</v>
      </c>
      <c r="C38" s="58"/>
      <c r="D38" s="58"/>
      <c r="E38" s="58">
        <v>2020</v>
      </c>
      <c r="F38" s="58">
        <v>2024</v>
      </c>
      <c r="G38" s="59">
        <f>U38</f>
        <v>135</v>
      </c>
      <c r="H38" s="59">
        <f>G38</f>
        <v>135</v>
      </c>
      <c r="I38" s="59"/>
      <c r="J38" s="59"/>
      <c r="K38" s="59"/>
      <c r="L38" s="59"/>
      <c r="M38" s="59"/>
      <c r="N38" s="59"/>
      <c r="O38" s="59"/>
      <c r="P38" s="53">
        <v>20</v>
      </c>
      <c r="Q38" s="53">
        <v>25</v>
      </c>
      <c r="R38" s="53">
        <v>30</v>
      </c>
      <c r="S38" s="90">
        <v>30</v>
      </c>
      <c r="T38" s="90">
        <v>30</v>
      </c>
      <c r="U38" s="64">
        <f>P38+Q38+R38+S38+T38</f>
        <v>135</v>
      </c>
    </row>
    <row r="39" spans="1:21" s="4" customFormat="1" ht="18">
      <c r="A39" s="50" t="s">
        <v>24</v>
      </c>
      <c r="B39" s="51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9"/>
      <c r="Q39" s="59"/>
      <c r="R39" s="59"/>
      <c r="S39" s="59"/>
      <c r="T39" s="57"/>
      <c r="U39" s="59"/>
    </row>
    <row r="40" spans="1:21" s="4" customFormat="1" ht="57.6" customHeight="1">
      <c r="A40" s="62" t="s">
        <v>30</v>
      </c>
      <c r="B40" s="63" t="s">
        <v>39</v>
      </c>
      <c r="C40" s="58"/>
      <c r="D40" s="109" t="str">
        <f>D41</f>
        <v>126,1 МВА
240,1 км</v>
      </c>
      <c r="E40" s="122"/>
      <c r="F40" s="122"/>
      <c r="G40" s="64">
        <f>G41</f>
        <v>1266.342910369623</v>
      </c>
      <c r="H40" s="64">
        <f>H41</f>
        <v>1266.342910369623</v>
      </c>
      <c r="I40" s="64"/>
      <c r="J40" s="64" t="str">
        <f>J41</f>
        <v>41,48 МВА
41,7 км</v>
      </c>
      <c r="K40" s="64" t="str">
        <f t="shared" ref="K40:N40" si="9">K41</f>
        <v>18,86 МВА
66,85</v>
      </c>
      <c r="L40" s="64" t="str">
        <f t="shared" si="9"/>
        <v>5,57 МВА
39 км</v>
      </c>
      <c r="M40" s="64" t="str">
        <f t="shared" si="9"/>
        <v>15,86 МВА
31,5 км</v>
      </c>
      <c r="N40" s="64" t="str">
        <f t="shared" si="9"/>
        <v>10,03 МВА
42,4 км</v>
      </c>
      <c r="O40" s="64" t="str">
        <f>O41</f>
        <v>91,8 МВА
221,5 км</v>
      </c>
      <c r="P40" s="64">
        <f>P41</f>
        <v>320.90178850350003</v>
      </c>
      <c r="Q40" s="64">
        <f>Q41</f>
        <v>243.72642873268404</v>
      </c>
      <c r="R40" s="64">
        <f>R41</f>
        <v>200.91107264266537</v>
      </c>
      <c r="S40" s="101">
        <f t="shared" ref="S40:T40" si="10">S41</f>
        <v>205.37919792537724</v>
      </c>
      <c r="T40" s="101">
        <f t="shared" si="10"/>
        <v>295.42442256539624</v>
      </c>
      <c r="U40" s="64">
        <f>U41</f>
        <v>1266.342910369623</v>
      </c>
    </row>
    <row r="41" spans="1:21" s="4" customFormat="1" ht="96" customHeight="1">
      <c r="A41" s="62" t="s">
        <v>40</v>
      </c>
      <c r="B41" s="63" t="s">
        <v>9</v>
      </c>
      <c r="C41" s="58"/>
      <c r="D41" s="109" t="s">
        <v>303</v>
      </c>
      <c r="E41" s="58"/>
      <c r="F41" s="58"/>
      <c r="G41" s="64">
        <f>SUM(G42:G57)</f>
        <v>1266.342910369623</v>
      </c>
      <c r="H41" s="64">
        <f>SUM(H42:H57)</f>
        <v>1266.342910369623</v>
      </c>
      <c r="I41" s="59"/>
      <c r="J41" s="59" t="s">
        <v>301</v>
      </c>
      <c r="K41" s="59" t="s">
        <v>227</v>
      </c>
      <c r="L41" s="59" t="s">
        <v>228</v>
      </c>
      <c r="M41" s="59" t="s">
        <v>229</v>
      </c>
      <c r="N41" s="59" t="s">
        <v>230</v>
      </c>
      <c r="O41" s="98" t="s">
        <v>300</v>
      </c>
      <c r="P41" s="64">
        <f t="shared" ref="P41:U41" si="11">SUM(P42:P57)</f>
        <v>320.90178850350003</v>
      </c>
      <c r="Q41" s="64">
        <f t="shared" si="11"/>
        <v>243.72642873268404</v>
      </c>
      <c r="R41" s="166">
        <f>SUM(R42:R57)</f>
        <v>200.91107264266537</v>
      </c>
      <c r="S41" s="64">
        <f t="shared" si="11"/>
        <v>205.37919792537724</v>
      </c>
      <c r="T41" s="64">
        <f t="shared" si="11"/>
        <v>295.42442256539624</v>
      </c>
      <c r="U41" s="64">
        <f t="shared" si="11"/>
        <v>1266.342910369623</v>
      </c>
    </row>
    <row r="42" spans="1:21" s="4" customFormat="1" ht="112.5" customHeight="1">
      <c r="A42" s="50" t="s">
        <v>41</v>
      </c>
      <c r="B42" s="51" t="s">
        <v>142</v>
      </c>
      <c r="C42" s="52" t="s">
        <v>16</v>
      </c>
      <c r="D42" s="58"/>
      <c r="E42" s="58">
        <v>2020</v>
      </c>
      <c r="F42" s="58">
        <v>2024</v>
      </c>
      <c r="G42" s="59">
        <f>U42</f>
        <v>54.564250356640002</v>
      </c>
      <c r="H42" s="59">
        <f>G42</f>
        <v>54.564250356640002</v>
      </c>
      <c r="I42" s="59"/>
      <c r="J42" s="58"/>
      <c r="K42" s="58"/>
      <c r="L42" s="58"/>
      <c r="M42" s="58"/>
      <c r="N42" s="58"/>
      <c r="O42" s="58"/>
      <c r="P42" s="53">
        <v>10</v>
      </c>
      <c r="Q42" s="53">
        <v>10.440000000000001</v>
      </c>
      <c r="R42" s="53">
        <v>10.899360000000001</v>
      </c>
      <c r="S42" s="53">
        <v>11.36803248</v>
      </c>
      <c r="T42" s="53">
        <v>11.856857876639999</v>
      </c>
      <c r="U42" s="59">
        <f t="shared" ref="U42:U57" si="12">P42+Q42+R42+S42+T42</f>
        <v>54.564250356640002</v>
      </c>
    </row>
    <row r="43" spans="1:21" s="100" customFormat="1" ht="99.75" customHeight="1">
      <c r="A43" s="95" t="s">
        <v>43</v>
      </c>
      <c r="B43" s="96" t="s">
        <v>42</v>
      </c>
      <c r="C43" s="97" t="s">
        <v>16</v>
      </c>
      <c r="D43" s="98" t="str">
        <f>O43</f>
        <v>32 МВА
 2-х цепная ВЛ-35 кВ по 3,2 км</v>
      </c>
      <c r="E43" s="97">
        <v>2015</v>
      </c>
      <c r="F43" s="98">
        <v>2020</v>
      </c>
      <c r="G43" s="59">
        <f t="shared" ref="G43:G57" si="13">U43</f>
        <v>134.5005745</v>
      </c>
      <c r="H43" s="99">
        <f>G43</f>
        <v>134.5005745</v>
      </c>
      <c r="I43" s="77"/>
      <c r="J43" s="98" t="s">
        <v>189</v>
      </c>
      <c r="K43" s="98"/>
      <c r="L43" s="98"/>
      <c r="M43" s="98"/>
      <c r="N43" s="98"/>
      <c r="O43" s="98" t="str">
        <f>J43</f>
        <v>32 МВА
 2-х цепная ВЛ-35 кВ по 3,2 км</v>
      </c>
      <c r="P43" s="77">
        <f>124.04837+10.4522045</f>
        <v>134.5005745</v>
      </c>
      <c r="Q43" s="77"/>
      <c r="R43" s="53"/>
      <c r="S43" s="77"/>
      <c r="T43" s="77"/>
      <c r="U43" s="59">
        <f t="shared" si="12"/>
        <v>134.5005745</v>
      </c>
    </row>
    <row r="44" spans="1:21" s="4" customFormat="1" ht="167.25" customHeight="1">
      <c r="A44" s="50" t="s">
        <v>143</v>
      </c>
      <c r="B44" s="54" t="s">
        <v>48</v>
      </c>
      <c r="C44" s="52" t="s">
        <v>16</v>
      </c>
      <c r="D44" s="58" t="str">
        <f>O44</f>
        <v>7,15 км</v>
      </c>
      <c r="E44" s="52">
        <v>2020</v>
      </c>
      <c r="F44" s="58">
        <v>2021</v>
      </c>
      <c r="G44" s="59">
        <f t="shared" si="13"/>
        <v>44.551832106000006</v>
      </c>
      <c r="H44" s="59">
        <f t="shared" ref="H44:H57" si="14">G44</f>
        <v>44.551832106000006</v>
      </c>
      <c r="I44" s="59"/>
      <c r="J44" s="58" t="s">
        <v>298</v>
      </c>
      <c r="K44" s="52" t="s">
        <v>297</v>
      </c>
      <c r="L44" s="52"/>
      <c r="M44" s="52"/>
      <c r="N44" s="52"/>
      <c r="O44" s="52" t="s">
        <v>299</v>
      </c>
      <c r="P44" s="57">
        <v>14.365922106000003</v>
      </c>
      <c r="Q44" s="90">
        <v>30.185910000000003</v>
      </c>
      <c r="R44" s="53"/>
      <c r="S44" s="57"/>
      <c r="T44" s="57"/>
      <c r="U44" s="59">
        <f t="shared" si="12"/>
        <v>44.551832106000006</v>
      </c>
    </row>
    <row r="45" spans="1:21" s="4" customFormat="1" ht="157.19999999999999" customHeight="1">
      <c r="A45" s="50" t="s">
        <v>44</v>
      </c>
      <c r="B45" s="54" t="s">
        <v>139</v>
      </c>
      <c r="C45" s="58" t="s">
        <v>16</v>
      </c>
      <c r="D45" s="58" t="s">
        <v>179</v>
      </c>
      <c r="E45" s="58">
        <v>2023</v>
      </c>
      <c r="F45" s="52">
        <v>2026</v>
      </c>
      <c r="G45" s="59">
        <f t="shared" si="13"/>
        <v>3.3</v>
      </c>
      <c r="H45" s="59">
        <f>G45</f>
        <v>3.3</v>
      </c>
      <c r="I45" s="59"/>
      <c r="J45" s="58"/>
      <c r="K45" s="58"/>
      <c r="L45" s="58"/>
      <c r="M45" s="58" t="s">
        <v>181</v>
      </c>
      <c r="N45" s="58" t="s">
        <v>182</v>
      </c>
      <c r="O45" s="58"/>
      <c r="P45" s="78"/>
      <c r="Q45" s="78"/>
      <c r="R45" s="53"/>
      <c r="S45" s="89">
        <f>2.3-1.5</f>
        <v>0.79999999999999982</v>
      </c>
      <c r="T45" s="89">
        <f>52.5-50</f>
        <v>2.5</v>
      </c>
      <c r="U45" s="59">
        <f>P45+Q45+R45+S45+T45</f>
        <v>3.3</v>
      </c>
    </row>
    <row r="46" spans="1:21" s="4" customFormat="1" ht="180.75" customHeight="1">
      <c r="A46" s="50" t="s">
        <v>45</v>
      </c>
      <c r="B46" s="51" t="s">
        <v>49</v>
      </c>
      <c r="C46" s="52" t="s">
        <v>16</v>
      </c>
      <c r="D46" s="58" t="str">
        <f>O46</f>
        <v>1,2 МВА
29,3 км</v>
      </c>
      <c r="E46" s="58">
        <v>2020</v>
      </c>
      <c r="F46" s="58">
        <v>2024</v>
      </c>
      <c r="G46" s="59">
        <f t="shared" si="13"/>
        <v>96.659884822449996</v>
      </c>
      <c r="H46" s="59">
        <f t="shared" si="14"/>
        <v>96.659884822449996</v>
      </c>
      <c r="I46" s="58"/>
      <c r="J46" s="58" t="s">
        <v>155</v>
      </c>
      <c r="K46" s="52" t="s">
        <v>194</v>
      </c>
      <c r="L46" s="52" t="s">
        <v>156</v>
      </c>
      <c r="M46" s="52" t="s">
        <v>157</v>
      </c>
      <c r="N46" s="57" t="s">
        <v>158</v>
      </c>
      <c r="O46" s="52" t="s">
        <v>210</v>
      </c>
      <c r="P46" s="57">
        <v>13.2268416</v>
      </c>
      <c r="Q46" s="77">
        <v>29.201591999999998</v>
      </c>
      <c r="R46" s="53">
        <v>21.798720000000003</v>
      </c>
      <c r="S46" s="57">
        <v>21.336759336427356</v>
      </c>
      <c r="T46" s="57">
        <v>11.095971886022639</v>
      </c>
      <c r="U46" s="59">
        <f t="shared" si="12"/>
        <v>96.659884822449996</v>
      </c>
    </row>
    <row r="47" spans="1:21" s="4" customFormat="1" ht="90.6" customHeight="1">
      <c r="A47" s="95" t="s">
        <v>46</v>
      </c>
      <c r="B47" s="96" t="s">
        <v>144</v>
      </c>
      <c r="C47" s="52" t="s">
        <v>16</v>
      </c>
      <c r="D47" s="58" t="str">
        <f t="shared" ref="D47:D52" si="15">O47</f>
        <v>3,89 МВА
7,9 км</v>
      </c>
      <c r="E47" s="58">
        <v>2020</v>
      </c>
      <c r="F47" s="52">
        <v>2024</v>
      </c>
      <c r="G47" s="59">
        <f t="shared" si="13"/>
        <v>35.839864035052003</v>
      </c>
      <c r="H47" s="59">
        <f>G47</f>
        <v>35.839864035052003</v>
      </c>
      <c r="I47" s="61"/>
      <c r="J47" s="58" t="s">
        <v>145</v>
      </c>
      <c r="K47" s="52" t="s">
        <v>195</v>
      </c>
      <c r="L47" s="52" t="s">
        <v>145</v>
      </c>
      <c r="M47" s="52" t="s">
        <v>145</v>
      </c>
      <c r="N47" s="97" t="s">
        <v>219</v>
      </c>
      <c r="O47" s="97" t="s">
        <v>211</v>
      </c>
      <c r="P47" s="78">
        <v>4.104969500000001</v>
      </c>
      <c r="Q47" s="89">
        <v>3.9834404981000011</v>
      </c>
      <c r="R47" s="90">
        <v>4.7241540369520001</v>
      </c>
      <c r="S47" s="77">
        <v>4.9169999999999998</v>
      </c>
      <c r="T47" s="89">
        <v>18.110299999999999</v>
      </c>
      <c r="U47" s="59">
        <f t="shared" si="12"/>
        <v>35.839864035052003</v>
      </c>
    </row>
    <row r="48" spans="1:21" s="4" customFormat="1" ht="102.6" customHeight="1">
      <c r="A48" s="50" t="s">
        <v>47</v>
      </c>
      <c r="B48" s="51" t="s">
        <v>51</v>
      </c>
      <c r="C48" s="52" t="s">
        <v>16</v>
      </c>
      <c r="D48" s="58" t="str">
        <f t="shared" si="15"/>
        <v>7,1 МВА
17 км</v>
      </c>
      <c r="E48" s="58">
        <v>2020</v>
      </c>
      <c r="F48" s="58">
        <v>2024</v>
      </c>
      <c r="G48" s="59">
        <f t="shared" si="13"/>
        <v>49.077881551665286</v>
      </c>
      <c r="H48" s="59">
        <f t="shared" si="14"/>
        <v>49.077881551665286</v>
      </c>
      <c r="I48" s="58"/>
      <c r="J48" s="58" t="s">
        <v>146</v>
      </c>
      <c r="K48" s="52" t="s">
        <v>196</v>
      </c>
      <c r="L48" s="52" t="s">
        <v>146</v>
      </c>
      <c r="M48" s="52" t="s">
        <v>146</v>
      </c>
      <c r="N48" s="52" t="s">
        <v>146</v>
      </c>
      <c r="O48" s="52" t="s">
        <v>212</v>
      </c>
      <c r="P48" s="78">
        <v>8.9945122000000008</v>
      </c>
      <c r="Q48" s="78">
        <v>9.3902707368000016</v>
      </c>
      <c r="R48" s="53">
        <v>9.8034426492192015</v>
      </c>
      <c r="S48" s="57">
        <v>10.224990683135626</v>
      </c>
      <c r="T48" s="78">
        <v>10.664665282510457</v>
      </c>
      <c r="U48" s="59">
        <f t="shared" si="12"/>
        <v>49.077881551665286</v>
      </c>
    </row>
    <row r="49" spans="1:21" s="4" customFormat="1" ht="93" customHeight="1">
      <c r="A49" s="50" t="s">
        <v>50</v>
      </c>
      <c r="B49" s="51" t="s">
        <v>131</v>
      </c>
      <c r="C49" s="52" t="s">
        <v>16</v>
      </c>
      <c r="D49" s="58" t="str">
        <f t="shared" si="15"/>
        <v>3,2 МВА
18 км</v>
      </c>
      <c r="E49" s="58">
        <v>2020</v>
      </c>
      <c r="F49" s="58">
        <v>2024</v>
      </c>
      <c r="G49" s="59">
        <f t="shared" si="13"/>
        <v>44.856871040865791</v>
      </c>
      <c r="H49" s="59">
        <f t="shared" si="14"/>
        <v>44.856871040865791</v>
      </c>
      <c r="I49" s="58"/>
      <c r="J49" s="58" t="s">
        <v>141</v>
      </c>
      <c r="K49" s="52" t="s">
        <v>185</v>
      </c>
      <c r="L49" s="52" t="s">
        <v>141</v>
      </c>
      <c r="M49" s="52" t="s">
        <v>141</v>
      </c>
      <c r="N49" s="52" t="s">
        <v>141</v>
      </c>
      <c r="O49" s="52" t="s">
        <v>213</v>
      </c>
      <c r="P49" s="78">
        <v>8.2472742000000014</v>
      </c>
      <c r="Q49" s="89">
        <v>8.4663918848000019</v>
      </c>
      <c r="R49" s="53">
        <v>8.9890010524512025</v>
      </c>
      <c r="S49" s="57">
        <v>9.3755280977066029</v>
      </c>
      <c r="T49" s="78">
        <v>9.7786758059079855</v>
      </c>
      <c r="U49" s="59">
        <f t="shared" si="12"/>
        <v>44.856871040865791</v>
      </c>
    </row>
    <row r="50" spans="1:21" s="4" customFormat="1" ht="75" customHeight="1">
      <c r="A50" s="50" t="s">
        <v>54</v>
      </c>
      <c r="B50" s="51" t="s">
        <v>52</v>
      </c>
      <c r="C50" s="52" t="s">
        <v>16</v>
      </c>
      <c r="D50" s="58" t="str">
        <f t="shared" si="15"/>
        <v>4,73 МВА
16,1 км</v>
      </c>
      <c r="E50" s="58">
        <v>2020</v>
      </c>
      <c r="F50" s="58">
        <v>2024</v>
      </c>
      <c r="G50" s="59">
        <f t="shared" si="13"/>
        <v>44.8715462772658</v>
      </c>
      <c r="H50" s="59">
        <f>G50</f>
        <v>44.8715462772658</v>
      </c>
      <c r="I50" s="124"/>
      <c r="J50" s="58" t="s">
        <v>141</v>
      </c>
      <c r="K50" s="52" t="s">
        <v>197</v>
      </c>
      <c r="L50" s="52" t="s">
        <v>141</v>
      </c>
      <c r="M50" s="52" t="s">
        <v>141</v>
      </c>
      <c r="N50" s="52" t="s">
        <v>141</v>
      </c>
      <c r="O50" s="52" t="s">
        <v>214</v>
      </c>
      <c r="P50" s="78">
        <v>8.2472742000000014</v>
      </c>
      <c r="Q50" s="89">
        <v>8.4810671212000024</v>
      </c>
      <c r="R50" s="53">
        <v>8.9890010524512025</v>
      </c>
      <c r="S50" s="57">
        <v>9.3755280977066029</v>
      </c>
      <c r="T50" s="78">
        <v>9.7786758059079855</v>
      </c>
      <c r="U50" s="59">
        <f t="shared" si="12"/>
        <v>44.8715462772658</v>
      </c>
    </row>
    <row r="51" spans="1:21" s="4" customFormat="1" ht="75" customHeight="1">
      <c r="A51" s="50" t="s">
        <v>55</v>
      </c>
      <c r="B51" s="51" t="s">
        <v>53</v>
      </c>
      <c r="C51" s="52" t="s">
        <v>16</v>
      </c>
      <c r="D51" s="58" t="str">
        <f t="shared" si="15"/>
        <v>2 МВА
12,8 км</v>
      </c>
      <c r="E51" s="58">
        <v>2020</v>
      </c>
      <c r="F51" s="58">
        <v>2024</v>
      </c>
      <c r="G51" s="59">
        <f t="shared" si="13"/>
        <v>33.600962765331538</v>
      </c>
      <c r="H51" s="59">
        <f t="shared" si="14"/>
        <v>33.600962765331538</v>
      </c>
      <c r="I51" s="65"/>
      <c r="J51" s="58" t="s">
        <v>147</v>
      </c>
      <c r="K51" s="52" t="s">
        <v>198</v>
      </c>
      <c r="L51" s="52" t="s">
        <v>147</v>
      </c>
      <c r="M51" s="52" t="s">
        <v>147</v>
      </c>
      <c r="N51" s="52" t="s">
        <v>147</v>
      </c>
      <c r="O51" s="52" t="s">
        <v>220</v>
      </c>
      <c r="P51" s="78">
        <v>6.2049695000000007</v>
      </c>
      <c r="Q51" s="89">
        <v>6.2219999980000011</v>
      </c>
      <c r="R51" s="53">
        <v>6.7630196369520013</v>
      </c>
      <c r="S51" s="57">
        <v>7.0538294813409372</v>
      </c>
      <c r="T51" s="78">
        <v>7.3571441490385974</v>
      </c>
      <c r="U51" s="59">
        <f t="shared" si="12"/>
        <v>33.600962765331538</v>
      </c>
    </row>
    <row r="52" spans="1:21" s="4" customFormat="1" ht="99.6" customHeight="1">
      <c r="A52" s="50" t="s">
        <v>57</v>
      </c>
      <c r="B52" s="51" t="s">
        <v>56</v>
      </c>
      <c r="C52" s="52" t="s">
        <v>16</v>
      </c>
      <c r="D52" s="58" t="str">
        <f t="shared" si="15"/>
        <v>12,33 МВА
32,4 км</v>
      </c>
      <c r="E52" s="58">
        <v>2020</v>
      </c>
      <c r="F52" s="58">
        <v>2024</v>
      </c>
      <c r="G52" s="59">
        <f t="shared" si="13"/>
        <v>125.07770280587056</v>
      </c>
      <c r="H52" s="59">
        <f t="shared" si="14"/>
        <v>125.07770280587056</v>
      </c>
      <c r="I52" s="58"/>
      <c r="J52" s="58" t="s">
        <v>148</v>
      </c>
      <c r="K52" s="52" t="s">
        <v>199</v>
      </c>
      <c r="L52" s="52" t="s">
        <v>221</v>
      </c>
      <c r="M52" s="52" t="s">
        <v>203</v>
      </c>
      <c r="N52" s="52" t="s">
        <v>203</v>
      </c>
      <c r="O52" s="52" t="s">
        <v>215</v>
      </c>
      <c r="P52" s="78">
        <v>10.827450210000002</v>
      </c>
      <c r="Q52" s="89">
        <v>36.419183803784001</v>
      </c>
      <c r="R52" s="90">
        <v>25.267068792086562</v>
      </c>
      <c r="S52" s="77">
        <v>24.725999999999999</v>
      </c>
      <c r="T52" s="89">
        <v>27.838000000000001</v>
      </c>
      <c r="U52" s="59">
        <f t="shared" si="12"/>
        <v>125.07770280587056</v>
      </c>
    </row>
    <row r="53" spans="1:21" s="100" customFormat="1" ht="87" customHeight="1">
      <c r="A53" s="95" t="s">
        <v>58</v>
      </c>
      <c r="B53" s="125" t="s">
        <v>183</v>
      </c>
      <c r="C53" s="97" t="s">
        <v>16</v>
      </c>
      <c r="D53" s="97" t="s">
        <v>187</v>
      </c>
      <c r="E53" s="97">
        <v>2019</v>
      </c>
      <c r="F53" s="97">
        <v>2025</v>
      </c>
      <c r="G53" s="99">
        <f t="shared" ref="G53" si="16">U53</f>
        <v>133.49</v>
      </c>
      <c r="H53" s="120">
        <f>G53</f>
        <v>133.49</v>
      </c>
      <c r="I53" s="99"/>
      <c r="J53" s="98" t="s">
        <v>180</v>
      </c>
      <c r="K53" s="121"/>
      <c r="L53" s="98"/>
      <c r="M53" s="98"/>
      <c r="N53" s="98"/>
      <c r="O53" s="98"/>
      <c r="P53" s="89">
        <v>2</v>
      </c>
      <c r="Q53" s="89">
        <v>3.7</v>
      </c>
      <c r="R53" s="89">
        <v>1</v>
      </c>
      <c r="S53" s="89">
        <v>0</v>
      </c>
      <c r="T53" s="89">
        <f>150.508-23.718</f>
        <v>126.79</v>
      </c>
      <c r="U53" s="77">
        <f t="shared" si="12"/>
        <v>133.49</v>
      </c>
    </row>
    <row r="54" spans="1:21" s="4" customFormat="1" ht="79.95" customHeight="1">
      <c r="A54" s="95" t="s">
        <v>59</v>
      </c>
      <c r="B54" s="96" t="s">
        <v>172</v>
      </c>
      <c r="C54" s="97" t="s">
        <v>16</v>
      </c>
      <c r="D54" s="98" t="str">
        <f>O54</f>
        <v>8 МВА
2-х цепная ВЛ-35кВ по
 0,5 км</v>
      </c>
      <c r="E54" s="97">
        <v>2020</v>
      </c>
      <c r="F54" s="98">
        <v>2023</v>
      </c>
      <c r="G54" s="59">
        <f t="shared" si="13"/>
        <v>183.46535581249998</v>
      </c>
      <c r="H54" s="99">
        <f t="shared" si="14"/>
        <v>183.46535581249998</v>
      </c>
      <c r="I54" s="77"/>
      <c r="J54" s="98"/>
      <c r="K54" s="98"/>
      <c r="L54" s="98"/>
      <c r="M54" s="104" t="s">
        <v>222</v>
      </c>
      <c r="N54" s="98"/>
      <c r="O54" s="98" t="str">
        <f>M54</f>
        <v>8 МВА
2-х цепная ВЛ-35кВ по
 0,5 км</v>
      </c>
      <c r="P54" s="77">
        <v>4.3068558125000003</v>
      </c>
      <c r="Q54" s="77">
        <f>25.3375+1.5</f>
        <v>26.837499999999999</v>
      </c>
      <c r="R54" s="90">
        <f>84.507-1.5</f>
        <v>83.007000000000005</v>
      </c>
      <c r="S54" s="89">
        <v>69.313999999999993</v>
      </c>
      <c r="T54" s="77"/>
      <c r="U54" s="59">
        <f t="shared" si="12"/>
        <v>183.46535581249998</v>
      </c>
    </row>
    <row r="55" spans="1:21" s="4" customFormat="1" ht="167.25" customHeight="1">
      <c r="A55" s="95" t="s">
        <v>169</v>
      </c>
      <c r="B55" s="125" t="s">
        <v>223</v>
      </c>
      <c r="C55" s="97" t="s">
        <v>16</v>
      </c>
      <c r="D55" s="98" t="str">
        <f>O55</f>
        <v>9,16 МВА
43,1 км</v>
      </c>
      <c r="E55" s="97">
        <v>2020</v>
      </c>
      <c r="F55" s="98">
        <v>2024</v>
      </c>
      <c r="G55" s="59">
        <f t="shared" si="13"/>
        <v>152.46047005882639</v>
      </c>
      <c r="H55" s="99">
        <f t="shared" si="14"/>
        <v>152.46047005882639</v>
      </c>
      <c r="I55" s="99"/>
      <c r="J55" s="98" t="s">
        <v>178</v>
      </c>
      <c r="K55" s="97" t="s">
        <v>202</v>
      </c>
      <c r="L55" s="97" t="s">
        <v>224</v>
      </c>
      <c r="M55" s="97" t="s">
        <v>204</v>
      </c>
      <c r="N55" s="97" t="s">
        <v>205</v>
      </c>
      <c r="O55" s="97" t="s">
        <v>216</v>
      </c>
      <c r="P55" s="77">
        <f>65.404349125-19.818</f>
        <v>45.586349124999998</v>
      </c>
      <c r="Q55" s="77">
        <v>43.507415690000002</v>
      </c>
      <c r="R55" s="53">
        <v>6.4267428545532006</v>
      </c>
      <c r="S55" s="78">
        <v>21.005367445684087</v>
      </c>
      <c r="T55" s="77">
        <v>35.934594943589104</v>
      </c>
      <c r="U55" s="59">
        <f t="shared" si="12"/>
        <v>152.46047005882639</v>
      </c>
    </row>
    <row r="56" spans="1:21" s="4" customFormat="1" ht="142.94999999999999" customHeight="1">
      <c r="A56" s="95" t="s">
        <v>170</v>
      </c>
      <c r="B56" s="96" t="s">
        <v>173</v>
      </c>
      <c r="C56" s="97" t="s">
        <v>16</v>
      </c>
      <c r="D56" s="98" t="str">
        <f>O56</f>
        <v>2,8 МВА
7,4 км</v>
      </c>
      <c r="E56" s="97">
        <v>2020</v>
      </c>
      <c r="F56" s="97">
        <v>2021</v>
      </c>
      <c r="G56" s="59">
        <f t="shared" si="13"/>
        <v>45.958545549999997</v>
      </c>
      <c r="H56" s="99">
        <f t="shared" si="14"/>
        <v>45.958545549999997</v>
      </c>
      <c r="I56" s="77"/>
      <c r="J56" s="97" t="s">
        <v>188</v>
      </c>
      <c r="K56" s="97" t="s">
        <v>201</v>
      </c>
      <c r="L56" s="98"/>
      <c r="M56" s="98"/>
      <c r="N56" s="98"/>
      <c r="O56" s="97" t="s">
        <v>217</v>
      </c>
      <c r="P56" s="77">
        <v>39.01664555</v>
      </c>
      <c r="Q56" s="77">
        <v>6.9419000000000004</v>
      </c>
      <c r="R56" s="77"/>
      <c r="S56" s="89"/>
      <c r="T56" s="77"/>
      <c r="U56" s="59">
        <f t="shared" si="12"/>
        <v>45.958545549999997</v>
      </c>
    </row>
    <row r="57" spans="1:21" s="4" customFormat="1" ht="136.94999999999999" customHeight="1">
      <c r="A57" s="95" t="s">
        <v>171</v>
      </c>
      <c r="B57" s="96" t="s">
        <v>294</v>
      </c>
      <c r="C57" s="97" t="s">
        <v>16</v>
      </c>
      <c r="D57" s="98" t="str">
        <f>O57</f>
        <v>5,39 МВА
22,9 км</v>
      </c>
      <c r="E57" s="97">
        <v>2020</v>
      </c>
      <c r="F57" s="98">
        <v>2024</v>
      </c>
      <c r="G57" s="59">
        <f t="shared" si="13"/>
        <v>84.067168687155473</v>
      </c>
      <c r="H57" s="99">
        <f t="shared" si="14"/>
        <v>84.067168687155473</v>
      </c>
      <c r="I57" s="99"/>
      <c r="J57" s="98" t="s">
        <v>174</v>
      </c>
      <c r="K57" s="97" t="s">
        <v>200</v>
      </c>
      <c r="L57" s="97" t="s">
        <v>176</v>
      </c>
      <c r="M57" s="97" t="s">
        <v>175</v>
      </c>
      <c r="N57" s="97" t="s">
        <v>177</v>
      </c>
      <c r="O57" s="97" t="s">
        <v>218</v>
      </c>
      <c r="P57" s="77">
        <v>11.27215</v>
      </c>
      <c r="Q57" s="57">
        <v>19.949757000000002</v>
      </c>
      <c r="R57" s="77">
        <v>13.243562568000002</v>
      </c>
      <c r="S57" s="78">
        <v>15.882162303376001</v>
      </c>
      <c r="T57" s="77">
        <v>23.71953681577947</v>
      </c>
      <c r="U57" s="59">
        <f t="shared" si="12"/>
        <v>84.067168687155473</v>
      </c>
    </row>
    <row r="58" spans="1:21" s="4" customFormat="1" ht="18">
      <c r="A58" s="50" t="s">
        <v>24</v>
      </c>
      <c r="B58" s="51"/>
      <c r="C58" s="58"/>
      <c r="D58" s="58"/>
      <c r="E58" s="58"/>
      <c r="F58" s="58"/>
      <c r="G58" s="58"/>
      <c r="H58" s="58"/>
      <c r="I58" s="58"/>
      <c r="J58" s="58"/>
      <c r="K58" s="59"/>
      <c r="L58" s="59"/>
      <c r="M58" s="59"/>
      <c r="N58" s="59"/>
      <c r="O58" s="58"/>
      <c r="P58" s="57"/>
      <c r="Q58" s="57"/>
      <c r="R58" s="57"/>
      <c r="S58" s="57"/>
      <c r="T58" s="57"/>
      <c r="U58" s="57"/>
    </row>
    <row r="59" spans="1:21" s="4" customFormat="1" ht="34.799999999999997">
      <c r="A59" s="67" t="s">
        <v>60</v>
      </c>
      <c r="B59" s="122" t="s">
        <v>61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78"/>
      <c r="Q59" s="78"/>
      <c r="R59" s="78"/>
      <c r="S59" s="78"/>
      <c r="T59" s="78"/>
      <c r="U59" s="59"/>
    </row>
    <row r="60" spans="1:21" s="4" customFormat="1" ht="18">
      <c r="A60" s="66" t="s">
        <v>29</v>
      </c>
      <c r="B60" s="51" t="s">
        <v>27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78"/>
      <c r="Q60" s="78"/>
      <c r="R60" s="78"/>
      <c r="S60" s="78"/>
      <c r="T60" s="78"/>
      <c r="U60" s="59"/>
    </row>
    <row r="61" spans="1:21" s="4" customFormat="1" ht="18">
      <c r="A61" s="66"/>
      <c r="B61" s="51" t="s">
        <v>62</v>
      </c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78"/>
      <c r="Q61" s="78"/>
      <c r="R61" s="78"/>
      <c r="S61" s="78"/>
      <c r="T61" s="78"/>
      <c r="U61" s="59"/>
    </row>
    <row r="62" spans="1:21" s="4" customFormat="1" ht="18">
      <c r="A62" s="66" t="s">
        <v>30</v>
      </c>
      <c r="B62" s="51" t="s">
        <v>28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78"/>
      <c r="Q62" s="78"/>
      <c r="R62" s="78"/>
      <c r="S62" s="78"/>
      <c r="T62" s="78"/>
      <c r="U62" s="59"/>
    </row>
    <row r="63" spans="1:21" s="4" customFormat="1" ht="18">
      <c r="A63" s="66"/>
      <c r="B63" s="51" t="s">
        <v>62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9"/>
      <c r="Q63" s="59"/>
      <c r="R63" s="59"/>
      <c r="S63" s="59"/>
      <c r="T63" s="57"/>
      <c r="U63" s="59"/>
    </row>
    <row r="64" spans="1:21" s="4" customFormat="1" ht="18">
      <c r="A64" s="50" t="s">
        <v>24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9"/>
      <c r="Q64" s="59"/>
      <c r="R64" s="59"/>
      <c r="S64" s="59"/>
      <c r="T64" s="57"/>
      <c r="U64" s="59"/>
    </row>
    <row r="65" spans="1:21" s="4" customFormat="1" ht="18">
      <c r="A65" s="170" t="s">
        <v>63</v>
      </c>
      <c r="B65" s="170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9"/>
      <c r="Q65" s="59"/>
      <c r="R65" s="59"/>
      <c r="S65" s="59"/>
      <c r="T65" s="57"/>
      <c r="U65" s="59"/>
    </row>
    <row r="66" spans="1:21" s="4" customFormat="1" ht="52.2">
      <c r="A66" s="66"/>
      <c r="B66" s="122" t="s">
        <v>64</v>
      </c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9"/>
      <c r="Q66" s="59"/>
      <c r="R66" s="59"/>
      <c r="S66" s="59"/>
      <c r="T66" s="94"/>
      <c r="U66" s="59"/>
    </row>
    <row r="67" spans="1:21" s="4" customFormat="1" ht="18">
      <c r="A67" s="50" t="s">
        <v>29</v>
      </c>
      <c r="B67" s="51" t="s">
        <v>27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  <c r="Q67" s="59"/>
      <c r="R67" s="59"/>
      <c r="S67" s="59"/>
      <c r="T67" s="57"/>
      <c r="U67" s="59"/>
    </row>
    <row r="68" spans="1:21" s="4" customFormat="1" ht="18">
      <c r="A68" s="50" t="s">
        <v>30</v>
      </c>
      <c r="B68" s="51" t="s">
        <v>28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9"/>
      <c r="Q68" s="59"/>
      <c r="R68" s="59"/>
      <c r="S68" s="59"/>
      <c r="T68" s="57"/>
      <c r="U68" s="59"/>
    </row>
    <row r="69" spans="1:21" s="4" customFormat="1" ht="18">
      <c r="A69" s="50" t="s">
        <v>24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9"/>
      <c r="Q69" s="59"/>
      <c r="R69" s="59"/>
      <c r="S69" s="59"/>
      <c r="T69" s="57"/>
      <c r="U69" s="59"/>
    </row>
    <row r="70" spans="1:21" s="4" customFormat="1">
      <c r="A70" s="84"/>
      <c r="B70" s="85"/>
      <c r="C70" s="85"/>
      <c r="D70" s="85"/>
      <c r="E70" s="85"/>
      <c r="F70" s="14"/>
      <c r="G70" s="14"/>
      <c r="H70" s="14"/>
      <c r="I70" s="14"/>
      <c r="J70" s="14"/>
      <c r="K70" s="14"/>
      <c r="L70" s="14"/>
      <c r="M70" s="14"/>
      <c r="N70" s="14"/>
      <c r="O70" s="86"/>
      <c r="P70" s="86"/>
      <c r="Q70" s="86"/>
      <c r="R70" s="86"/>
      <c r="S70" s="87"/>
      <c r="T70" s="88"/>
      <c r="U70" s="14"/>
    </row>
    <row r="71" spans="1:21" s="4" customFormat="1" ht="23.4">
      <c r="A71" s="39" t="s">
        <v>66</v>
      </c>
      <c r="B71" s="5" t="s">
        <v>65</v>
      </c>
      <c r="C71" s="5"/>
      <c r="D71" s="5"/>
      <c r="E71" s="5"/>
      <c r="O71" s="19"/>
      <c r="P71" s="19"/>
      <c r="Q71" s="19"/>
      <c r="R71" s="19"/>
      <c r="S71" s="20"/>
      <c r="T71" s="24"/>
    </row>
    <row r="72" spans="1:21" s="4" customFormat="1" ht="15.6">
      <c r="A72" s="39" t="s">
        <v>67</v>
      </c>
      <c r="B72" s="5" t="s">
        <v>69</v>
      </c>
      <c r="C72" s="5"/>
      <c r="D72" s="5"/>
      <c r="E72" s="5"/>
      <c r="T72" s="24"/>
    </row>
    <row r="73" spans="1:21" s="4" customFormat="1" ht="15.6">
      <c r="A73" s="18" t="s">
        <v>68</v>
      </c>
      <c r="B73" s="5" t="s">
        <v>70</v>
      </c>
      <c r="C73" s="5"/>
      <c r="D73" s="5"/>
      <c r="E73" s="5"/>
      <c r="T73" s="24"/>
    </row>
    <row r="74" spans="1:21" s="4" customFormat="1" ht="15.6">
      <c r="A74" s="18" t="s">
        <v>72</v>
      </c>
      <c r="B74" s="5" t="s">
        <v>71</v>
      </c>
      <c r="C74" s="5"/>
      <c r="D74" s="5"/>
      <c r="E74" s="5"/>
      <c r="T74" s="24"/>
    </row>
    <row r="75" spans="1:21" s="4" customFormat="1" ht="15.6">
      <c r="A75" s="18"/>
      <c r="B75" s="5"/>
      <c r="C75" s="5"/>
      <c r="D75" s="5"/>
      <c r="E75" s="5"/>
      <c r="T75" s="24"/>
    </row>
    <row r="76" spans="1:21" s="4" customFormat="1" ht="15.6">
      <c r="A76" s="18"/>
      <c r="B76" s="5" t="s">
        <v>127</v>
      </c>
      <c r="C76" s="5"/>
      <c r="D76" s="5"/>
      <c r="E76" s="5"/>
      <c r="T76" s="24"/>
    </row>
  </sheetData>
  <mergeCells count="22">
    <mergeCell ref="P13:U13"/>
    <mergeCell ref="F13:F14"/>
    <mergeCell ref="G13:G14"/>
    <mergeCell ref="H13:H14"/>
    <mergeCell ref="I13:I14"/>
    <mergeCell ref="J13:O13"/>
    <mergeCell ref="A65:B65"/>
    <mergeCell ref="O8:U8"/>
    <mergeCell ref="S1:U1"/>
    <mergeCell ref="S2:U2"/>
    <mergeCell ref="S3:U3"/>
    <mergeCell ref="S4:U4"/>
    <mergeCell ref="S5:U5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</mergeCells>
  <printOptions horizontalCentered="1"/>
  <pageMargins left="0.19685039370078741" right="0.19685039370078741" top="0.39370078740157483" bottom="0.19685039370078741" header="0" footer="0"/>
  <pageSetup paperSize="8" scale="63" fitToHeight="7" orientation="landscape" verticalDpi="180" r:id="rId1"/>
  <rowBreaks count="2" manualBreakCount="2">
    <brk id="31" max="22" man="1"/>
    <brk id="4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77"/>
  <sheetViews>
    <sheetView zoomScale="40" zoomScaleNormal="40" zoomScaleSheetLayoutView="30" workbookViewId="0">
      <selection activeCell="AD55" sqref="AD55:AI55"/>
    </sheetView>
  </sheetViews>
  <sheetFormatPr defaultRowHeight="15.6"/>
  <cols>
    <col min="1" max="1" width="15" style="18" customWidth="1"/>
    <col min="2" max="2" width="48.33203125" style="4" customWidth="1"/>
    <col min="3" max="7" width="7.109375" style="4" bestFit="1" customWidth="1"/>
    <col min="8" max="8" width="8.6640625" style="4" bestFit="1" customWidth="1"/>
    <col min="9" max="13" width="7.109375" style="4" bestFit="1" customWidth="1"/>
    <col min="14" max="14" width="8.6640625" style="4" bestFit="1" customWidth="1"/>
    <col min="15" max="15" width="15.6640625" style="4" customWidth="1"/>
    <col min="16" max="19" width="5.44140625" style="4" customWidth="1"/>
    <col min="20" max="20" width="13.33203125" style="4" customWidth="1"/>
    <col min="21" max="22" width="13.88671875" style="4" customWidth="1"/>
    <col min="23" max="23" width="15" style="4" customWidth="1"/>
    <col min="24" max="24" width="13.88671875" style="5" customWidth="1"/>
    <col min="25" max="25" width="15" style="5" customWidth="1"/>
    <col min="26" max="27" width="5.6640625" style="5" customWidth="1"/>
    <col min="28" max="29" width="5.6640625" style="6" customWidth="1"/>
    <col min="30" max="30" width="11.33203125" style="6" customWidth="1"/>
    <col min="31" max="31" width="13.88671875" style="6" customWidth="1"/>
    <col min="32" max="33" width="13.88671875" style="4" customWidth="1"/>
    <col min="34" max="34" width="13.88671875" style="24" customWidth="1"/>
    <col min="35" max="35" width="16" style="4" customWidth="1"/>
  </cols>
  <sheetData>
    <row r="1" spans="1:35" ht="45.75" customHeight="1">
      <c r="V1" s="11"/>
      <c r="W1" s="11"/>
      <c r="AE1" s="4"/>
      <c r="AG1" s="189" t="s">
        <v>74</v>
      </c>
      <c r="AH1" s="189"/>
      <c r="AI1" s="189"/>
    </row>
    <row r="2" spans="1:35" ht="18">
      <c r="V2" s="12"/>
      <c r="W2" s="12"/>
      <c r="AE2" s="4"/>
      <c r="AG2" s="190" t="s">
        <v>12</v>
      </c>
      <c r="AH2" s="190"/>
      <c r="AI2" s="190"/>
    </row>
    <row r="3" spans="1:35" ht="18">
      <c r="V3" s="12"/>
      <c r="W3" s="12"/>
      <c r="AE3" s="4"/>
      <c r="AG3" s="173" t="s">
        <v>296</v>
      </c>
      <c r="AH3" s="173"/>
      <c r="AI3" s="173"/>
    </row>
    <row r="4" spans="1:35" ht="18.75" customHeight="1">
      <c r="V4" s="13"/>
      <c r="W4" s="13"/>
      <c r="AE4" s="4"/>
      <c r="AG4" s="191" t="s">
        <v>129</v>
      </c>
      <c r="AH4" s="191"/>
      <c r="AI4" s="191"/>
    </row>
    <row r="5" spans="1:35" ht="18">
      <c r="V5" s="14"/>
      <c r="W5" s="14"/>
      <c r="AE5" s="4"/>
      <c r="AG5" s="192" t="s">
        <v>167</v>
      </c>
      <c r="AH5" s="192"/>
      <c r="AI5" s="192"/>
    </row>
    <row r="6" spans="1:35" ht="18">
      <c r="V6" s="10"/>
      <c r="W6" s="10"/>
      <c r="AE6" s="4"/>
      <c r="AG6" s="45"/>
      <c r="AH6" s="75"/>
      <c r="AI6" s="46"/>
    </row>
    <row r="7" spans="1:35" ht="18">
      <c r="V7" s="15"/>
      <c r="W7" s="15"/>
      <c r="AE7" s="4"/>
      <c r="AG7" s="187" t="s">
        <v>13</v>
      </c>
      <c r="AH7" s="187"/>
      <c r="AI7" s="188"/>
    </row>
    <row r="8" spans="1:35" ht="18">
      <c r="V8" s="16"/>
      <c r="W8" s="16"/>
      <c r="AE8" s="44"/>
      <c r="AF8" s="185" t="s">
        <v>184</v>
      </c>
      <c r="AG8" s="185"/>
      <c r="AH8" s="185"/>
      <c r="AI8" s="185"/>
    </row>
    <row r="9" spans="1:35" ht="18">
      <c r="V9" s="17"/>
      <c r="W9" s="17"/>
      <c r="AE9" s="4"/>
      <c r="AG9" s="45"/>
      <c r="AH9" s="76"/>
      <c r="AI9" s="47" t="s">
        <v>14</v>
      </c>
    </row>
    <row r="10" spans="1:35" ht="22.8">
      <c r="A10" s="193" t="s">
        <v>168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</row>
    <row r="11" spans="1:35" ht="22.8">
      <c r="A11" s="193" t="s">
        <v>160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81" t="s">
        <v>0</v>
      </c>
      <c r="B13" s="181" t="s">
        <v>75</v>
      </c>
      <c r="C13" s="194" t="s">
        <v>76</v>
      </c>
      <c r="D13" s="195"/>
      <c r="E13" s="195"/>
      <c r="F13" s="195"/>
      <c r="G13" s="195"/>
      <c r="H13" s="195"/>
      <c r="I13" s="179" t="s">
        <v>79</v>
      </c>
      <c r="J13" s="179"/>
      <c r="K13" s="179"/>
      <c r="L13" s="179"/>
      <c r="M13" s="179"/>
      <c r="N13" s="179"/>
      <c r="O13" s="198" t="s">
        <v>161</v>
      </c>
      <c r="P13" s="179" t="s">
        <v>81</v>
      </c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</row>
    <row r="14" spans="1:35" ht="83.4" customHeight="1">
      <c r="A14" s="182"/>
      <c r="B14" s="182"/>
      <c r="C14" s="196"/>
      <c r="D14" s="197"/>
      <c r="E14" s="197"/>
      <c r="F14" s="197"/>
      <c r="G14" s="197"/>
      <c r="H14" s="197"/>
      <c r="I14" s="179"/>
      <c r="J14" s="179"/>
      <c r="K14" s="179"/>
      <c r="L14" s="179"/>
      <c r="M14" s="179"/>
      <c r="N14" s="179"/>
      <c r="O14" s="199"/>
      <c r="P14" s="179" t="s">
        <v>162</v>
      </c>
      <c r="Q14" s="179"/>
      <c r="R14" s="179"/>
      <c r="S14" s="179"/>
      <c r="T14" s="179"/>
      <c r="U14" s="179" t="s">
        <v>163</v>
      </c>
      <c r="V14" s="179" t="s">
        <v>164</v>
      </c>
      <c r="W14" s="179" t="s">
        <v>165</v>
      </c>
      <c r="X14" s="179" t="s">
        <v>166</v>
      </c>
      <c r="Y14" s="184" t="s">
        <v>78</v>
      </c>
      <c r="Z14" s="179" t="s">
        <v>162</v>
      </c>
      <c r="AA14" s="179"/>
      <c r="AB14" s="179"/>
      <c r="AC14" s="179"/>
      <c r="AD14" s="179"/>
      <c r="AE14" s="179" t="s">
        <v>163</v>
      </c>
      <c r="AF14" s="179" t="s">
        <v>164</v>
      </c>
      <c r="AG14" s="179" t="s">
        <v>165</v>
      </c>
      <c r="AH14" s="179" t="s">
        <v>166</v>
      </c>
      <c r="AI14" s="186" t="s">
        <v>78</v>
      </c>
    </row>
    <row r="15" spans="1:35" ht="64.2" customHeight="1">
      <c r="A15" s="183"/>
      <c r="B15" s="183"/>
      <c r="C15" s="179" t="s">
        <v>77</v>
      </c>
      <c r="D15" s="179"/>
      <c r="E15" s="179"/>
      <c r="F15" s="179"/>
      <c r="G15" s="179"/>
      <c r="H15" s="180"/>
      <c r="I15" s="179" t="s">
        <v>77</v>
      </c>
      <c r="J15" s="179"/>
      <c r="K15" s="179"/>
      <c r="L15" s="179"/>
      <c r="M15" s="179"/>
      <c r="N15" s="179"/>
      <c r="O15" s="200"/>
      <c r="P15" s="79" t="s">
        <v>82</v>
      </c>
      <c r="Q15" s="79" t="s">
        <v>83</v>
      </c>
      <c r="R15" s="79" t="s">
        <v>84</v>
      </c>
      <c r="S15" s="79" t="s">
        <v>85</v>
      </c>
      <c r="T15" s="81" t="s">
        <v>78</v>
      </c>
      <c r="U15" s="179"/>
      <c r="V15" s="179"/>
      <c r="W15" s="179"/>
      <c r="X15" s="179"/>
      <c r="Y15" s="184"/>
      <c r="Z15" s="79" t="s">
        <v>82</v>
      </c>
      <c r="AA15" s="79" t="s">
        <v>83</v>
      </c>
      <c r="AB15" s="79" t="s">
        <v>84</v>
      </c>
      <c r="AC15" s="79" t="s">
        <v>85</v>
      </c>
      <c r="AD15" s="81" t="s">
        <v>78</v>
      </c>
      <c r="AE15" s="179"/>
      <c r="AF15" s="179"/>
      <c r="AG15" s="179"/>
      <c r="AH15" s="179"/>
      <c r="AI15" s="186"/>
    </row>
    <row r="16" spans="1:35" ht="32.4" customHeight="1">
      <c r="A16" s="82"/>
      <c r="B16" s="82"/>
      <c r="C16" s="81">
        <v>2020</v>
      </c>
      <c r="D16" s="81">
        <f>C16+1</f>
        <v>2021</v>
      </c>
      <c r="E16" s="81">
        <f t="shared" ref="E16:G16" si="0">D16+1</f>
        <v>2022</v>
      </c>
      <c r="F16" s="81">
        <f t="shared" si="0"/>
        <v>2023</v>
      </c>
      <c r="G16" s="81">
        <f t="shared" si="0"/>
        <v>2024</v>
      </c>
      <c r="H16" s="68" t="s">
        <v>78</v>
      </c>
      <c r="I16" s="81">
        <v>2020</v>
      </c>
      <c r="J16" s="81">
        <f>I16+1</f>
        <v>2021</v>
      </c>
      <c r="K16" s="81">
        <f t="shared" ref="K16:M16" si="1">J16+1</f>
        <v>2022</v>
      </c>
      <c r="L16" s="81">
        <f t="shared" si="1"/>
        <v>2023</v>
      </c>
      <c r="M16" s="81">
        <f t="shared" si="1"/>
        <v>2024</v>
      </c>
      <c r="N16" s="81" t="s">
        <v>78</v>
      </c>
      <c r="O16" s="81" t="s">
        <v>80</v>
      </c>
      <c r="P16" s="184" t="s">
        <v>86</v>
      </c>
      <c r="Q16" s="184"/>
      <c r="R16" s="184"/>
      <c r="S16" s="184"/>
      <c r="T16" s="184"/>
      <c r="U16" s="184"/>
      <c r="V16" s="184"/>
      <c r="W16" s="184"/>
      <c r="X16" s="184"/>
      <c r="Y16" s="184"/>
      <c r="Z16" s="184" t="s">
        <v>80</v>
      </c>
      <c r="AA16" s="184"/>
      <c r="AB16" s="184"/>
      <c r="AC16" s="184"/>
      <c r="AD16" s="184"/>
      <c r="AE16" s="184"/>
      <c r="AF16" s="184"/>
      <c r="AG16" s="184"/>
      <c r="AH16" s="184"/>
      <c r="AI16" s="184"/>
    </row>
    <row r="17" spans="1:35" s="21" customFormat="1" ht="33" customHeight="1">
      <c r="A17" s="83">
        <v>1</v>
      </c>
      <c r="B17" s="83">
        <f>A17+1</f>
        <v>2</v>
      </c>
      <c r="C17" s="83">
        <f t="shared" ref="C17:AI17" si="2">B17+1</f>
        <v>3</v>
      </c>
      <c r="D17" s="83">
        <f t="shared" si="2"/>
        <v>4</v>
      </c>
      <c r="E17" s="83">
        <f t="shared" si="2"/>
        <v>5</v>
      </c>
      <c r="F17" s="83">
        <f t="shared" si="2"/>
        <v>6</v>
      </c>
      <c r="G17" s="83">
        <f t="shared" si="2"/>
        <v>7</v>
      </c>
      <c r="H17" s="69">
        <f t="shared" si="2"/>
        <v>8</v>
      </c>
      <c r="I17" s="83">
        <f t="shared" si="2"/>
        <v>9</v>
      </c>
      <c r="J17" s="83">
        <f t="shared" si="2"/>
        <v>10</v>
      </c>
      <c r="K17" s="83">
        <f t="shared" si="2"/>
        <v>11</v>
      </c>
      <c r="L17" s="83">
        <f t="shared" si="2"/>
        <v>12</v>
      </c>
      <c r="M17" s="83">
        <f t="shared" si="2"/>
        <v>13</v>
      </c>
      <c r="N17" s="83">
        <f t="shared" si="2"/>
        <v>14</v>
      </c>
      <c r="O17" s="83">
        <f t="shared" si="2"/>
        <v>15</v>
      </c>
      <c r="P17" s="83">
        <f t="shared" si="2"/>
        <v>16</v>
      </c>
      <c r="Q17" s="83">
        <f t="shared" si="2"/>
        <v>17</v>
      </c>
      <c r="R17" s="83">
        <f t="shared" si="2"/>
        <v>18</v>
      </c>
      <c r="S17" s="83">
        <f t="shared" si="2"/>
        <v>19</v>
      </c>
      <c r="T17" s="83">
        <f t="shared" si="2"/>
        <v>20</v>
      </c>
      <c r="U17" s="83">
        <f t="shared" si="2"/>
        <v>21</v>
      </c>
      <c r="V17" s="83">
        <f>U17+1</f>
        <v>22</v>
      </c>
      <c r="W17" s="83">
        <f t="shared" si="2"/>
        <v>23</v>
      </c>
      <c r="X17" s="83">
        <f t="shared" si="2"/>
        <v>24</v>
      </c>
      <c r="Y17" s="83">
        <f t="shared" si="2"/>
        <v>25</v>
      </c>
      <c r="Z17" s="83">
        <f t="shared" si="2"/>
        <v>26</v>
      </c>
      <c r="AA17" s="83">
        <f t="shared" si="2"/>
        <v>27</v>
      </c>
      <c r="AB17" s="83">
        <f t="shared" si="2"/>
        <v>28</v>
      </c>
      <c r="AC17" s="83">
        <f t="shared" si="2"/>
        <v>29</v>
      </c>
      <c r="AD17" s="83">
        <f t="shared" si="2"/>
        <v>30</v>
      </c>
      <c r="AE17" s="83">
        <f t="shared" si="2"/>
        <v>31</v>
      </c>
      <c r="AF17" s="83">
        <f>AE17+1</f>
        <v>32</v>
      </c>
      <c r="AG17" s="83">
        <f t="shared" si="2"/>
        <v>33</v>
      </c>
      <c r="AH17" s="56">
        <f t="shared" si="2"/>
        <v>34</v>
      </c>
      <c r="AI17" s="83">
        <f t="shared" si="2"/>
        <v>35</v>
      </c>
    </row>
    <row r="18" spans="1:35" ht="45.6" customHeight="1">
      <c r="A18" s="83"/>
      <c r="B18" s="81" t="s">
        <v>7</v>
      </c>
      <c r="C18" s="80"/>
      <c r="D18" s="49"/>
      <c r="E18" s="80"/>
      <c r="F18" s="80"/>
      <c r="G18" s="49"/>
      <c r="H18" s="70"/>
      <c r="I18" s="49"/>
      <c r="J18" s="49"/>
      <c r="K18" s="49"/>
      <c r="L18" s="49"/>
      <c r="M18" s="49"/>
      <c r="N18" s="49"/>
      <c r="O18" s="49">
        <f>O19+O42+0.001</f>
        <v>2087.2002969944269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>
        <f>AD19+AD42</f>
        <v>386.78164260350002</v>
      </c>
      <c r="AE18" s="49">
        <f>AE19+AE42</f>
        <v>399.76824856536405</v>
      </c>
      <c r="AF18" s="49">
        <f>AF19+AF42</f>
        <v>416.17760530100298</v>
      </c>
      <c r="AG18" s="49">
        <f>AG19+AG42</f>
        <v>433.30195858802335</v>
      </c>
      <c r="AH18" s="49">
        <f>AH19+AH42</f>
        <v>451.16984193653616</v>
      </c>
      <c r="AI18" s="49">
        <f>AI19+AI42+0.001</f>
        <v>2087.2002969944269</v>
      </c>
    </row>
    <row r="19" spans="1:35" ht="51.6" customHeight="1">
      <c r="A19" s="83">
        <v>1</v>
      </c>
      <c r="B19" s="79" t="s">
        <v>8</v>
      </c>
      <c r="C19" s="80"/>
      <c r="D19" s="80"/>
      <c r="E19" s="80"/>
      <c r="F19" s="80"/>
      <c r="G19" s="49"/>
      <c r="H19" s="70"/>
      <c r="I19" s="49"/>
      <c r="J19" s="49"/>
      <c r="K19" s="49"/>
      <c r="L19" s="49"/>
      <c r="M19" s="49"/>
      <c r="N19" s="49"/>
      <c r="O19" s="49">
        <f>O20+O39</f>
        <v>820.85668662480361</v>
      </c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>
        <f t="shared" ref="AD19:AI19" si="3">AD20+AD39</f>
        <v>65.879854100000003</v>
      </c>
      <c r="AE19" s="49">
        <f t="shared" si="3"/>
        <v>156.04181983268001</v>
      </c>
      <c r="AF19" s="49">
        <f t="shared" si="3"/>
        <v>215.26653265833761</v>
      </c>
      <c r="AG19" s="49">
        <f t="shared" si="3"/>
        <v>227.92276066264611</v>
      </c>
      <c r="AH19" s="49">
        <f t="shared" si="3"/>
        <v>155.7457193711399</v>
      </c>
      <c r="AI19" s="49">
        <f t="shared" si="3"/>
        <v>820.85668662480361</v>
      </c>
    </row>
    <row r="20" spans="1:35" ht="66.599999999999994" customHeight="1">
      <c r="A20" s="50" t="s">
        <v>10</v>
      </c>
      <c r="B20" s="79" t="s">
        <v>9</v>
      </c>
      <c r="C20" s="80"/>
      <c r="D20" s="49"/>
      <c r="E20" s="80"/>
      <c r="F20" s="80"/>
      <c r="G20" s="49"/>
      <c r="H20" s="70"/>
      <c r="I20" s="49"/>
      <c r="J20" s="80"/>
      <c r="K20" s="80"/>
      <c r="L20" s="80"/>
      <c r="M20" s="80"/>
      <c r="N20" s="80"/>
      <c r="O20" s="49">
        <f>SUM(O21:O25)</f>
        <v>685.85668662480361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>
        <f t="shared" ref="AD20:AI20" si="4">SUM(AD21:AD25)</f>
        <v>45.879854100000003</v>
      </c>
      <c r="AE20" s="49">
        <f t="shared" si="4"/>
        <v>131.04181983268001</v>
      </c>
      <c r="AF20" s="49">
        <f t="shared" si="4"/>
        <v>185.26653265833761</v>
      </c>
      <c r="AG20" s="49">
        <f t="shared" si="4"/>
        <v>197.92276066264611</v>
      </c>
      <c r="AH20" s="49">
        <f t="shared" si="4"/>
        <v>125.7457193711399</v>
      </c>
      <c r="AI20" s="49">
        <f t="shared" si="4"/>
        <v>685.85668662480361</v>
      </c>
    </row>
    <row r="21" spans="1:35" s="4" customFormat="1" ht="168" customHeight="1">
      <c r="A21" s="50" t="s">
        <v>15</v>
      </c>
      <c r="B21" s="51" t="s">
        <v>130</v>
      </c>
      <c r="C21" s="57"/>
      <c r="D21" s="59"/>
      <c r="E21" s="59"/>
      <c r="F21" s="59"/>
      <c r="G21" s="59"/>
      <c r="H21" s="72"/>
      <c r="I21" s="59"/>
      <c r="J21" s="59"/>
      <c r="K21" s="59"/>
      <c r="L21" s="59"/>
      <c r="M21" s="59"/>
      <c r="N21" s="59"/>
      <c r="O21" s="59">
        <f>AI21</f>
        <v>97.535721629730574</v>
      </c>
      <c r="P21" s="57"/>
      <c r="Q21" s="57"/>
      <c r="R21" s="57"/>
      <c r="S21" s="59"/>
      <c r="T21" s="58" t="s">
        <v>140</v>
      </c>
      <c r="U21" s="52" t="s">
        <v>192</v>
      </c>
      <c r="V21" s="52" t="s">
        <v>140</v>
      </c>
      <c r="W21" s="52" t="s">
        <v>140</v>
      </c>
      <c r="X21" s="52" t="s">
        <v>140</v>
      </c>
      <c r="Y21" s="52" t="s">
        <v>206</v>
      </c>
      <c r="Z21" s="59"/>
      <c r="AA21" s="59"/>
      <c r="AB21" s="59"/>
      <c r="AC21" s="59"/>
      <c r="AD21" s="89">
        <v>17.989024400000002</v>
      </c>
      <c r="AE21" s="89">
        <v>18.160499999999999</v>
      </c>
      <c r="AF21" s="89">
        <v>19.606885298438403</v>
      </c>
      <c r="AG21" s="77">
        <v>20.449981366271253</v>
      </c>
      <c r="AH21" s="89">
        <v>21.329330565020914</v>
      </c>
      <c r="AI21" s="80">
        <f>SUM(AD21:AH21)</f>
        <v>97.535721629730574</v>
      </c>
    </row>
    <row r="22" spans="1:35" ht="192" customHeight="1">
      <c r="A22" s="50" t="s">
        <v>18</v>
      </c>
      <c r="B22" s="51" t="s">
        <v>17</v>
      </c>
      <c r="C22" s="57"/>
      <c r="D22" s="59"/>
      <c r="E22" s="59"/>
      <c r="F22" s="59"/>
      <c r="G22" s="59"/>
      <c r="H22" s="72"/>
      <c r="I22" s="59"/>
      <c r="J22" s="59"/>
      <c r="K22" s="59"/>
      <c r="L22" s="59"/>
      <c r="M22" s="57"/>
      <c r="N22" s="59"/>
      <c r="O22" s="59">
        <f t="shared" ref="O22:O25" si="5">AI22</f>
        <v>44.237969296865792</v>
      </c>
      <c r="P22" s="59"/>
      <c r="Q22" s="59"/>
      <c r="R22" s="59"/>
      <c r="S22" s="59"/>
      <c r="T22" s="58" t="s">
        <v>141</v>
      </c>
      <c r="U22" s="52" t="s">
        <v>191</v>
      </c>
      <c r="V22" s="52" t="s">
        <v>141</v>
      </c>
      <c r="W22" s="52" t="s">
        <v>141</v>
      </c>
      <c r="X22" s="52" t="s">
        <v>141</v>
      </c>
      <c r="Y22" s="52" t="s">
        <v>207</v>
      </c>
      <c r="Z22" s="59"/>
      <c r="AA22" s="59"/>
      <c r="AB22" s="71"/>
      <c r="AC22" s="59"/>
      <c r="AD22" s="89">
        <v>8.2472742000000014</v>
      </c>
      <c r="AE22" s="89">
        <v>7.8474901408000015</v>
      </c>
      <c r="AF22" s="89">
        <v>8.9890010524512025</v>
      </c>
      <c r="AG22" s="77">
        <v>9.3755280977066029</v>
      </c>
      <c r="AH22" s="89">
        <v>9.7786758059079855</v>
      </c>
      <c r="AI22" s="80">
        <f t="shared" ref="AI22:AI24" si="6">SUM(AD22:AH22)</f>
        <v>44.237969296865792</v>
      </c>
    </row>
    <row r="23" spans="1:35" ht="168.6" customHeight="1">
      <c r="A23" s="50" t="s">
        <v>20</v>
      </c>
      <c r="B23" s="51" t="s">
        <v>19</v>
      </c>
      <c r="C23" s="57"/>
      <c r="D23" s="59"/>
      <c r="E23" s="59"/>
      <c r="F23" s="59"/>
      <c r="G23" s="59"/>
      <c r="H23" s="72"/>
      <c r="I23" s="59"/>
      <c r="J23" s="59"/>
      <c r="K23" s="59"/>
      <c r="L23" s="59"/>
      <c r="M23" s="57"/>
      <c r="N23" s="59"/>
      <c r="O23" s="59">
        <f t="shared" si="5"/>
        <v>51.270104527461484</v>
      </c>
      <c r="P23" s="59"/>
      <c r="Q23" s="59"/>
      <c r="R23" s="59"/>
      <c r="S23" s="59"/>
      <c r="T23" s="58" t="s">
        <v>154</v>
      </c>
      <c r="U23" s="52" t="s">
        <v>190</v>
      </c>
      <c r="V23" s="52" t="s">
        <v>154</v>
      </c>
      <c r="W23" s="52" t="s">
        <v>154</v>
      </c>
      <c r="X23" s="52" t="s">
        <v>154</v>
      </c>
      <c r="Y23" s="52" t="s">
        <v>208</v>
      </c>
      <c r="Z23" s="59"/>
      <c r="AA23" s="59"/>
      <c r="AB23" s="71"/>
      <c r="AC23" s="59"/>
      <c r="AD23" s="89">
        <v>9.3962813000000001</v>
      </c>
      <c r="AE23" s="89">
        <v>9.8097176772000001</v>
      </c>
      <c r="AF23" s="89">
        <v>10.241345254996801</v>
      </c>
      <c r="AG23" s="77">
        <v>10.681723100961664</v>
      </c>
      <c r="AH23" s="89">
        <v>11.141037194303015</v>
      </c>
      <c r="AI23" s="80">
        <f t="shared" si="6"/>
        <v>51.270104527461484</v>
      </c>
    </row>
    <row r="24" spans="1:35" ht="214.95" customHeight="1">
      <c r="A24" s="50" t="s">
        <v>21</v>
      </c>
      <c r="B24" s="60" t="s">
        <v>22</v>
      </c>
      <c r="C24" s="57"/>
      <c r="D24" s="59"/>
      <c r="E24" s="59"/>
      <c r="F24" s="59"/>
      <c r="G24" s="59"/>
      <c r="H24" s="72"/>
      <c r="I24" s="59"/>
      <c r="J24" s="59"/>
      <c r="K24" s="59"/>
      <c r="L24" s="59"/>
      <c r="M24" s="57"/>
      <c r="N24" s="59"/>
      <c r="O24" s="59">
        <f t="shared" si="5"/>
        <v>41.118479156065789</v>
      </c>
      <c r="P24" s="59"/>
      <c r="Q24" s="59"/>
      <c r="R24" s="59"/>
      <c r="S24" s="59"/>
      <c r="T24" s="58" t="s">
        <v>141</v>
      </c>
      <c r="U24" s="97" t="s">
        <v>193</v>
      </c>
      <c r="V24" s="52" t="s">
        <v>141</v>
      </c>
      <c r="W24" s="52" t="s">
        <v>141</v>
      </c>
      <c r="X24" s="52" t="s">
        <v>141</v>
      </c>
      <c r="Y24" s="52" t="s">
        <v>209</v>
      </c>
      <c r="Z24" s="59"/>
      <c r="AA24" s="59"/>
      <c r="AB24" s="59"/>
      <c r="AC24" s="59"/>
      <c r="AD24" s="89">
        <v>8.2472742000000014</v>
      </c>
      <c r="AE24" s="89">
        <v>4.7279999999999998</v>
      </c>
      <c r="AF24" s="89">
        <v>8.9890010524512025</v>
      </c>
      <c r="AG24" s="77">
        <v>9.3755280977066029</v>
      </c>
      <c r="AH24" s="89">
        <v>9.7786758059079855</v>
      </c>
      <c r="AI24" s="80">
        <f t="shared" si="6"/>
        <v>41.118479156065789</v>
      </c>
    </row>
    <row r="25" spans="1:35" ht="93" customHeight="1">
      <c r="A25" s="55" t="s">
        <v>23</v>
      </c>
      <c r="B25" s="54" t="s">
        <v>186</v>
      </c>
      <c r="C25" s="57"/>
      <c r="D25" s="59"/>
      <c r="E25" s="59"/>
      <c r="F25" s="59"/>
      <c r="G25" s="59"/>
      <c r="H25" s="72"/>
      <c r="I25" s="59"/>
      <c r="J25" s="59"/>
      <c r="K25" s="59"/>
      <c r="L25" s="59"/>
      <c r="M25" s="57"/>
      <c r="N25" s="59"/>
      <c r="O25" s="59">
        <f t="shared" si="5"/>
        <v>451.69441201468004</v>
      </c>
      <c r="P25" s="59"/>
      <c r="Q25" s="59"/>
      <c r="R25" s="59"/>
      <c r="S25" s="59"/>
      <c r="T25" s="58"/>
      <c r="U25" s="58"/>
      <c r="V25" s="61"/>
      <c r="W25" s="58"/>
      <c r="X25" s="58" t="s">
        <v>309</v>
      </c>
      <c r="Y25" s="58" t="str">
        <f>X25</f>
        <v>51 МВА
2-х цепная ВЛ-35кВ по 10,8 км</v>
      </c>
      <c r="Z25" s="59"/>
      <c r="AA25" s="59"/>
      <c r="AB25" s="59"/>
      <c r="AC25" s="59"/>
      <c r="AD25" s="89">
        <f>1+1</f>
        <v>2</v>
      </c>
      <c r="AE25" s="89">
        <f>88.99611201468+1.5</f>
        <v>90.496112014679994</v>
      </c>
      <c r="AF25" s="89">
        <f>135.9403+1.5</f>
        <v>137.44030000000001</v>
      </c>
      <c r="AG25" s="89">
        <f>123.325+1.5+23.215</f>
        <v>148.04</v>
      </c>
      <c r="AH25" s="89">
        <f>50+23.718</f>
        <v>73.718000000000004</v>
      </c>
      <c r="AI25" s="90">
        <f>AD25+AE25+AF25+AG25+AH25</f>
        <v>451.69441201468004</v>
      </c>
    </row>
    <row r="26" spans="1:35" ht="18">
      <c r="A26" s="50" t="s">
        <v>24</v>
      </c>
      <c r="B26" s="58"/>
      <c r="C26" s="59"/>
      <c r="D26" s="59"/>
      <c r="E26" s="59"/>
      <c r="F26" s="59"/>
      <c r="G26" s="59"/>
      <c r="H26" s="72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8"/>
      <c r="U26" s="58"/>
      <c r="V26" s="58"/>
      <c r="W26" s="58"/>
      <c r="X26" s="58"/>
      <c r="Y26" s="58"/>
      <c r="Z26" s="59"/>
      <c r="AA26" s="59"/>
      <c r="AB26" s="59"/>
      <c r="AC26" s="59"/>
      <c r="AD26" s="59"/>
      <c r="AE26" s="59"/>
      <c r="AF26" s="59"/>
      <c r="AG26" s="59"/>
      <c r="AH26" s="57"/>
      <c r="AI26" s="80"/>
    </row>
    <row r="27" spans="1:35" ht="34.799999999999997">
      <c r="A27" s="62" t="s">
        <v>26</v>
      </c>
      <c r="B27" s="79" t="s">
        <v>25</v>
      </c>
      <c r="C27" s="59"/>
      <c r="D27" s="59"/>
      <c r="E27" s="59"/>
      <c r="F27" s="59"/>
      <c r="G27" s="59"/>
      <c r="H27" s="72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8"/>
      <c r="U27" s="58"/>
      <c r="V27" s="58"/>
      <c r="W27" s="58"/>
      <c r="X27" s="58"/>
      <c r="Y27" s="58"/>
      <c r="Z27" s="59"/>
      <c r="AA27" s="59"/>
      <c r="AB27" s="59"/>
      <c r="AC27" s="59"/>
      <c r="AD27" s="59"/>
      <c r="AE27" s="59"/>
      <c r="AF27" s="59"/>
      <c r="AG27" s="59"/>
      <c r="AH27" s="57"/>
      <c r="AI27" s="80"/>
    </row>
    <row r="28" spans="1:35" ht="18">
      <c r="A28" s="50" t="s">
        <v>29</v>
      </c>
      <c r="B28" s="51" t="s">
        <v>27</v>
      </c>
      <c r="C28" s="59"/>
      <c r="D28" s="59"/>
      <c r="E28" s="59"/>
      <c r="F28" s="59"/>
      <c r="G28" s="59"/>
      <c r="H28" s="72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8"/>
      <c r="U28" s="58"/>
      <c r="V28" s="58"/>
      <c r="W28" s="58"/>
      <c r="X28" s="58"/>
      <c r="Y28" s="58"/>
      <c r="Z28" s="59"/>
      <c r="AA28" s="59"/>
      <c r="AB28" s="59"/>
      <c r="AC28" s="59"/>
      <c r="AD28" s="59"/>
      <c r="AE28" s="59"/>
      <c r="AF28" s="59"/>
      <c r="AG28" s="59"/>
      <c r="AH28" s="57"/>
      <c r="AI28" s="80"/>
    </row>
    <row r="29" spans="1:35" ht="18">
      <c r="A29" s="50" t="s">
        <v>30</v>
      </c>
      <c r="B29" s="51" t="s">
        <v>28</v>
      </c>
      <c r="C29" s="59"/>
      <c r="D29" s="59"/>
      <c r="E29" s="59"/>
      <c r="F29" s="59"/>
      <c r="G29" s="59"/>
      <c r="H29" s="72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8"/>
      <c r="U29" s="58"/>
      <c r="V29" s="58"/>
      <c r="W29" s="58"/>
      <c r="X29" s="58"/>
      <c r="Y29" s="58"/>
      <c r="Z29" s="59"/>
      <c r="AA29" s="59"/>
      <c r="AB29" s="59"/>
      <c r="AC29" s="59"/>
      <c r="AD29" s="59"/>
      <c r="AE29" s="59"/>
      <c r="AF29" s="59"/>
      <c r="AG29" s="59"/>
      <c r="AH29" s="57"/>
      <c r="AI29" s="80"/>
    </row>
    <row r="30" spans="1:35" ht="18">
      <c r="A30" s="50" t="s">
        <v>24</v>
      </c>
      <c r="B30" s="58"/>
      <c r="C30" s="59"/>
      <c r="D30" s="59"/>
      <c r="E30" s="59"/>
      <c r="F30" s="59"/>
      <c r="G30" s="59"/>
      <c r="H30" s="72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8"/>
      <c r="U30" s="58"/>
      <c r="V30" s="58"/>
      <c r="W30" s="58"/>
      <c r="X30" s="58"/>
      <c r="Y30" s="58"/>
      <c r="Z30" s="59"/>
      <c r="AA30" s="59"/>
      <c r="AB30" s="59"/>
      <c r="AC30" s="59"/>
      <c r="AD30" s="59"/>
      <c r="AE30" s="59"/>
      <c r="AF30" s="59"/>
      <c r="AG30" s="59"/>
      <c r="AH30" s="57"/>
      <c r="AI30" s="80"/>
    </row>
    <row r="31" spans="1:35" ht="18">
      <c r="A31" s="62" t="s">
        <v>32</v>
      </c>
      <c r="B31" s="79" t="s">
        <v>31</v>
      </c>
      <c r="C31" s="59"/>
      <c r="D31" s="59"/>
      <c r="E31" s="59"/>
      <c r="F31" s="59"/>
      <c r="G31" s="59"/>
      <c r="H31" s="72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8"/>
      <c r="U31" s="58"/>
      <c r="V31" s="58"/>
      <c r="W31" s="58"/>
      <c r="X31" s="58"/>
      <c r="Y31" s="58"/>
      <c r="Z31" s="59"/>
      <c r="AA31" s="59"/>
      <c r="AB31" s="59"/>
      <c r="AC31" s="59"/>
      <c r="AD31" s="59"/>
      <c r="AE31" s="59"/>
      <c r="AF31" s="59"/>
      <c r="AG31" s="59"/>
      <c r="AH31" s="57"/>
      <c r="AI31" s="80"/>
    </row>
    <row r="32" spans="1:35" ht="18">
      <c r="A32" s="50" t="s">
        <v>29</v>
      </c>
      <c r="B32" s="51" t="s">
        <v>27</v>
      </c>
      <c r="C32" s="59"/>
      <c r="D32" s="59"/>
      <c r="E32" s="59"/>
      <c r="F32" s="59"/>
      <c r="G32" s="59"/>
      <c r="H32" s="72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8"/>
      <c r="U32" s="58"/>
      <c r="V32" s="58"/>
      <c r="W32" s="58"/>
      <c r="X32" s="58"/>
      <c r="Y32" s="58"/>
      <c r="Z32" s="59"/>
      <c r="AA32" s="59"/>
      <c r="AB32" s="59"/>
      <c r="AC32" s="59"/>
      <c r="AD32" s="59"/>
      <c r="AE32" s="59"/>
      <c r="AF32" s="59"/>
      <c r="AG32" s="59"/>
      <c r="AH32" s="57"/>
      <c r="AI32" s="80"/>
    </row>
    <row r="33" spans="1:35" ht="18">
      <c r="A33" s="50" t="s">
        <v>30</v>
      </c>
      <c r="B33" s="51" t="s">
        <v>28</v>
      </c>
      <c r="C33" s="59"/>
      <c r="D33" s="59"/>
      <c r="E33" s="59"/>
      <c r="F33" s="59"/>
      <c r="G33" s="59"/>
      <c r="H33" s="72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8"/>
      <c r="U33" s="58"/>
      <c r="V33" s="58"/>
      <c r="W33" s="58"/>
      <c r="X33" s="58"/>
      <c r="Y33" s="58"/>
      <c r="Z33" s="59"/>
      <c r="AA33" s="59"/>
      <c r="AB33" s="59"/>
      <c r="AC33" s="59"/>
      <c r="AD33" s="59"/>
      <c r="AE33" s="59"/>
      <c r="AF33" s="59"/>
      <c r="AG33" s="59"/>
      <c r="AH33" s="57"/>
      <c r="AI33" s="80"/>
    </row>
    <row r="34" spans="1:35" ht="18">
      <c r="A34" s="50" t="s">
        <v>24</v>
      </c>
      <c r="B34" s="58"/>
      <c r="C34" s="59"/>
      <c r="D34" s="59"/>
      <c r="E34" s="59"/>
      <c r="F34" s="59"/>
      <c r="G34" s="59"/>
      <c r="H34" s="72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8"/>
      <c r="U34" s="58"/>
      <c r="V34" s="58"/>
      <c r="W34" s="58"/>
      <c r="X34" s="58"/>
      <c r="Y34" s="58"/>
      <c r="Z34" s="59"/>
      <c r="AA34" s="59"/>
      <c r="AB34" s="59"/>
      <c r="AC34" s="59"/>
      <c r="AD34" s="59"/>
      <c r="AE34" s="59"/>
      <c r="AF34" s="59"/>
      <c r="AG34" s="59"/>
      <c r="AH34" s="57"/>
      <c r="AI34" s="80"/>
    </row>
    <row r="35" spans="1:35" ht="52.2">
      <c r="A35" s="62" t="s">
        <v>34</v>
      </c>
      <c r="B35" s="79" t="s">
        <v>33</v>
      </c>
      <c r="C35" s="59"/>
      <c r="D35" s="59"/>
      <c r="E35" s="59"/>
      <c r="F35" s="59"/>
      <c r="G35" s="59"/>
      <c r="H35" s="72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8"/>
      <c r="U35" s="58"/>
      <c r="V35" s="58"/>
      <c r="W35" s="58"/>
      <c r="X35" s="58"/>
      <c r="Y35" s="58"/>
      <c r="Z35" s="59"/>
      <c r="AA35" s="59"/>
      <c r="AB35" s="59"/>
      <c r="AC35" s="59"/>
      <c r="AD35" s="59"/>
      <c r="AE35" s="59"/>
      <c r="AF35" s="59"/>
      <c r="AG35" s="59"/>
      <c r="AH35" s="57"/>
      <c r="AI35" s="80"/>
    </row>
    <row r="36" spans="1:35" ht="18">
      <c r="A36" s="50" t="s">
        <v>29</v>
      </c>
      <c r="B36" s="51" t="s">
        <v>27</v>
      </c>
      <c r="C36" s="59"/>
      <c r="D36" s="59"/>
      <c r="E36" s="59"/>
      <c r="F36" s="59"/>
      <c r="G36" s="59"/>
      <c r="H36" s="72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8"/>
      <c r="U36" s="58"/>
      <c r="V36" s="58"/>
      <c r="W36" s="58"/>
      <c r="X36" s="58"/>
      <c r="Y36" s="58"/>
      <c r="Z36" s="59"/>
      <c r="AA36" s="59"/>
      <c r="AB36" s="59"/>
      <c r="AC36" s="59"/>
      <c r="AD36" s="59"/>
      <c r="AE36" s="59"/>
      <c r="AF36" s="59"/>
      <c r="AG36" s="59"/>
      <c r="AH36" s="57"/>
      <c r="AI36" s="80"/>
    </row>
    <row r="37" spans="1:35" ht="18">
      <c r="A37" s="50" t="s">
        <v>30</v>
      </c>
      <c r="B37" s="51" t="s">
        <v>28</v>
      </c>
      <c r="C37" s="59"/>
      <c r="D37" s="59"/>
      <c r="E37" s="59"/>
      <c r="F37" s="59"/>
      <c r="G37" s="59"/>
      <c r="H37" s="72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8"/>
      <c r="U37" s="58"/>
      <c r="V37" s="58"/>
      <c r="W37" s="58"/>
      <c r="X37" s="58"/>
      <c r="Y37" s="58"/>
      <c r="Z37" s="59"/>
      <c r="AA37" s="59"/>
      <c r="AB37" s="59"/>
      <c r="AC37" s="59"/>
      <c r="AD37" s="59"/>
      <c r="AE37" s="59"/>
      <c r="AF37" s="59"/>
      <c r="AG37" s="59"/>
      <c r="AH37" s="57"/>
      <c r="AI37" s="80"/>
    </row>
    <row r="38" spans="1:35" ht="18">
      <c r="A38" s="50" t="s">
        <v>24</v>
      </c>
      <c r="B38" s="58"/>
      <c r="C38" s="59"/>
      <c r="D38" s="59"/>
      <c r="E38" s="59"/>
      <c r="F38" s="59"/>
      <c r="G38" s="59"/>
      <c r="H38" s="72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8"/>
      <c r="U38" s="58"/>
      <c r="V38" s="58"/>
      <c r="W38" s="58"/>
      <c r="X38" s="58"/>
      <c r="Y38" s="58"/>
      <c r="Z38" s="59"/>
      <c r="AA38" s="59"/>
      <c r="AB38" s="59"/>
      <c r="AC38" s="59"/>
      <c r="AD38" s="59"/>
      <c r="AE38" s="59"/>
      <c r="AF38" s="59"/>
      <c r="AG38" s="59"/>
      <c r="AH38" s="57"/>
      <c r="AI38" s="80"/>
    </row>
    <row r="39" spans="1:35" ht="28.95" customHeight="1">
      <c r="A39" s="62" t="s">
        <v>35</v>
      </c>
      <c r="B39" s="79" t="s">
        <v>36</v>
      </c>
      <c r="C39" s="59"/>
      <c r="D39" s="59"/>
      <c r="E39" s="59"/>
      <c r="F39" s="59"/>
      <c r="G39" s="64"/>
      <c r="H39" s="73"/>
      <c r="I39" s="64"/>
      <c r="J39" s="59"/>
      <c r="K39" s="59"/>
      <c r="L39" s="59"/>
      <c r="M39" s="59"/>
      <c r="N39" s="59"/>
      <c r="O39" s="64">
        <f>O40</f>
        <v>135</v>
      </c>
      <c r="P39" s="64"/>
      <c r="Q39" s="64"/>
      <c r="R39" s="64"/>
      <c r="S39" s="64"/>
      <c r="T39" s="59"/>
      <c r="U39" s="59"/>
      <c r="V39" s="59"/>
      <c r="W39" s="59"/>
      <c r="X39" s="59"/>
      <c r="Y39" s="59"/>
      <c r="Z39" s="64"/>
      <c r="AA39" s="64"/>
      <c r="AB39" s="64"/>
      <c r="AC39" s="64"/>
      <c r="AD39" s="64">
        <f>AD40</f>
        <v>20</v>
      </c>
      <c r="AE39" s="64">
        <f t="shared" ref="AE39:AI39" si="7">AE40</f>
        <v>25</v>
      </c>
      <c r="AF39" s="64">
        <f t="shared" si="7"/>
        <v>30</v>
      </c>
      <c r="AG39" s="64">
        <f t="shared" si="7"/>
        <v>30</v>
      </c>
      <c r="AH39" s="64">
        <f t="shared" si="7"/>
        <v>30</v>
      </c>
      <c r="AI39" s="64">
        <f t="shared" si="7"/>
        <v>135</v>
      </c>
    </row>
    <row r="40" spans="1:35" ht="31.95" customHeight="1">
      <c r="A40" s="50" t="s">
        <v>38</v>
      </c>
      <c r="B40" s="51" t="s">
        <v>37</v>
      </c>
      <c r="C40" s="59"/>
      <c r="D40" s="59"/>
      <c r="E40" s="59"/>
      <c r="F40" s="59"/>
      <c r="G40" s="59"/>
      <c r="H40" s="72"/>
      <c r="I40" s="59"/>
      <c r="J40" s="59"/>
      <c r="K40" s="59"/>
      <c r="L40" s="59"/>
      <c r="M40" s="59"/>
      <c r="N40" s="59"/>
      <c r="O40" s="59">
        <v>135</v>
      </c>
      <c r="P40" s="59"/>
      <c r="Q40" s="57"/>
      <c r="R40" s="57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90">
        <v>20</v>
      </c>
      <c r="AE40" s="90">
        <v>25</v>
      </c>
      <c r="AF40" s="90">
        <v>30</v>
      </c>
      <c r="AG40" s="90">
        <v>30</v>
      </c>
      <c r="AH40" s="90">
        <v>30</v>
      </c>
      <c r="AI40" s="49">
        <f>SUM(AD40:AH40)</f>
        <v>135</v>
      </c>
    </row>
    <row r="41" spans="1:35" ht="18">
      <c r="A41" s="50" t="s">
        <v>24</v>
      </c>
      <c r="B41" s="58"/>
      <c r="C41" s="59"/>
      <c r="D41" s="59"/>
      <c r="E41" s="59"/>
      <c r="F41" s="59"/>
      <c r="G41" s="59"/>
      <c r="H41" s="72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8"/>
      <c r="U41" s="58"/>
      <c r="V41" s="58"/>
      <c r="W41" s="58"/>
      <c r="X41" s="58"/>
      <c r="Y41" s="58"/>
      <c r="Z41" s="59"/>
      <c r="AA41" s="59"/>
      <c r="AB41" s="59"/>
      <c r="AC41" s="59"/>
      <c r="AD41" s="59"/>
      <c r="AE41" s="59"/>
      <c r="AF41" s="59"/>
      <c r="AG41" s="59"/>
      <c r="AH41" s="57"/>
      <c r="AI41" s="80"/>
    </row>
    <row r="42" spans="1:35" ht="34.950000000000003" customHeight="1">
      <c r="A42" s="62" t="s">
        <v>30</v>
      </c>
      <c r="B42" s="79" t="s">
        <v>39</v>
      </c>
      <c r="C42" s="59"/>
      <c r="D42" s="64"/>
      <c r="E42" s="64"/>
      <c r="F42" s="64"/>
      <c r="G42" s="64"/>
      <c r="H42" s="73"/>
      <c r="I42" s="64"/>
      <c r="J42" s="64"/>
      <c r="K42" s="64"/>
      <c r="L42" s="64"/>
      <c r="M42" s="64"/>
      <c r="N42" s="64"/>
      <c r="O42" s="64">
        <f>O43</f>
        <v>1266.3426103696229</v>
      </c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>
        <f>AD43</f>
        <v>320.90178850350003</v>
      </c>
      <c r="AE42" s="64">
        <f t="shared" ref="AE42:AI42" si="8">AE43</f>
        <v>243.72642873268404</v>
      </c>
      <c r="AF42" s="64">
        <f t="shared" si="8"/>
        <v>200.91107264266537</v>
      </c>
      <c r="AG42" s="64">
        <f t="shared" si="8"/>
        <v>205.37919792537724</v>
      </c>
      <c r="AH42" s="64">
        <f t="shared" si="8"/>
        <v>295.42412256539626</v>
      </c>
      <c r="AI42" s="64">
        <f t="shared" si="8"/>
        <v>1266.3426103696229</v>
      </c>
    </row>
    <row r="43" spans="1:35" ht="52.95" customHeight="1">
      <c r="A43" s="62" t="s">
        <v>40</v>
      </c>
      <c r="B43" s="79" t="s">
        <v>9</v>
      </c>
      <c r="C43" s="59"/>
      <c r="D43" s="59"/>
      <c r="E43" s="59"/>
      <c r="F43" s="59"/>
      <c r="G43" s="59"/>
      <c r="H43" s="72"/>
      <c r="I43" s="59"/>
      <c r="J43" s="59"/>
      <c r="K43" s="59"/>
      <c r="L43" s="59"/>
      <c r="M43" s="59"/>
      <c r="N43" s="59"/>
      <c r="O43" s="64">
        <f>SUM(O44:O59)</f>
        <v>1266.3426103696229</v>
      </c>
      <c r="P43" s="64"/>
      <c r="Q43" s="64"/>
      <c r="R43" s="64"/>
      <c r="S43" s="64"/>
      <c r="T43" s="59"/>
      <c r="U43" s="59"/>
      <c r="V43" s="59"/>
      <c r="W43" s="59"/>
      <c r="X43" s="59"/>
      <c r="Y43" s="59"/>
      <c r="Z43" s="64"/>
      <c r="AA43" s="64"/>
      <c r="AB43" s="64"/>
      <c r="AC43" s="64"/>
      <c r="AD43" s="64">
        <f>SUM(AD44:AD60)</f>
        <v>320.90178850350003</v>
      </c>
      <c r="AE43" s="64">
        <f t="shared" ref="AE43:AH43" si="9">SUM(AE44:AE60)</f>
        <v>243.72642873268404</v>
      </c>
      <c r="AF43" s="64">
        <f t="shared" si="9"/>
        <v>200.91107264266537</v>
      </c>
      <c r="AG43" s="64">
        <f t="shared" si="9"/>
        <v>205.37919792537724</v>
      </c>
      <c r="AH43" s="64">
        <f t="shared" si="9"/>
        <v>295.42412256539626</v>
      </c>
      <c r="AI43" s="64">
        <f>SUM(AI44:AI60)</f>
        <v>1266.3426103696229</v>
      </c>
    </row>
    <row r="44" spans="1:35" ht="92.25" customHeight="1">
      <c r="A44" s="50" t="s">
        <v>41</v>
      </c>
      <c r="B44" s="51" t="s">
        <v>142</v>
      </c>
      <c r="C44" s="57"/>
      <c r="D44" s="59"/>
      <c r="E44" s="59"/>
      <c r="F44" s="59"/>
      <c r="G44" s="59"/>
      <c r="H44" s="72"/>
      <c r="I44" s="59"/>
      <c r="J44" s="59"/>
      <c r="K44" s="59"/>
      <c r="L44" s="59"/>
      <c r="M44" s="59"/>
      <c r="N44" s="59"/>
      <c r="O44" s="59">
        <f>AI44</f>
        <v>54.564250356640002</v>
      </c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9"/>
      <c r="AA44" s="59"/>
      <c r="AB44" s="59"/>
      <c r="AC44" s="59"/>
      <c r="AD44" s="53">
        <v>10</v>
      </c>
      <c r="AE44" s="53">
        <v>10.440000000000001</v>
      </c>
      <c r="AF44" s="53">
        <v>10.899360000000001</v>
      </c>
      <c r="AG44" s="53">
        <v>11.36803248</v>
      </c>
      <c r="AH44" s="53">
        <v>11.856857876639999</v>
      </c>
      <c r="AI44" s="80">
        <f>SUM(AD44:AH44)</f>
        <v>54.564250356640002</v>
      </c>
    </row>
    <row r="45" spans="1:35" s="25" customFormat="1" ht="88.5" customHeight="1">
      <c r="A45" s="50" t="s">
        <v>43</v>
      </c>
      <c r="B45" s="51" t="s">
        <v>42</v>
      </c>
      <c r="C45" s="57"/>
      <c r="D45" s="57"/>
      <c r="E45" s="57"/>
      <c r="F45" s="57"/>
      <c r="G45" s="57"/>
      <c r="H45" s="74"/>
      <c r="I45" s="57"/>
      <c r="J45" s="57"/>
      <c r="K45" s="57"/>
      <c r="L45" s="57"/>
      <c r="M45" s="57"/>
      <c r="N45" s="57"/>
      <c r="O45" s="59">
        <f t="shared" ref="O45:O59" si="10">AI45</f>
        <v>134.5005745</v>
      </c>
      <c r="P45" s="57"/>
      <c r="Q45" s="57"/>
      <c r="R45" s="57"/>
      <c r="S45" s="57"/>
      <c r="T45" s="98" t="s">
        <v>189</v>
      </c>
      <c r="U45" s="98"/>
      <c r="V45" s="98"/>
      <c r="W45" s="98"/>
      <c r="X45" s="98"/>
      <c r="Y45" s="98" t="str">
        <f>T45</f>
        <v>32 МВА
 2-х цепная ВЛ-35 кВ по 3,2 км</v>
      </c>
      <c r="Z45" s="57"/>
      <c r="AA45" s="57"/>
      <c r="AB45" s="57"/>
      <c r="AC45" s="57"/>
      <c r="AD45" s="77">
        <f>124.04837+10.4522045</f>
        <v>134.5005745</v>
      </c>
      <c r="AE45" s="77"/>
      <c r="AF45" s="53"/>
      <c r="AG45" s="77"/>
      <c r="AH45" s="77"/>
      <c r="AI45" s="80">
        <f t="shared" ref="AI45:AI54" si="11">SUM(AD45:AH45)</f>
        <v>134.5005745</v>
      </c>
    </row>
    <row r="46" spans="1:35" s="25" customFormat="1" ht="102.75" customHeight="1">
      <c r="A46" s="50" t="s">
        <v>143</v>
      </c>
      <c r="B46" s="54" t="s">
        <v>48</v>
      </c>
      <c r="C46" s="57"/>
      <c r="D46" s="57"/>
      <c r="E46" s="57"/>
      <c r="F46" s="57"/>
      <c r="G46" s="57"/>
      <c r="H46" s="74"/>
      <c r="I46" s="57"/>
      <c r="J46" s="57"/>
      <c r="K46" s="57"/>
      <c r="L46" s="57"/>
      <c r="M46" s="57"/>
      <c r="N46" s="57"/>
      <c r="O46" s="59">
        <f t="shared" si="10"/>
        <v>44.551832106000006</v>
      </c>
      <c r="P46" s="57"/>
      <c r="Q46" s="57"/>
      <c r="R46" s="57"/>
      <c r="S46" s="57"/>
      <c r="T46" s="58" t="s">
        <v>298</v>
      </c>
      <c r="U46" s="52" t="s">
        <v>297</v>
      </c>
      <c r="V46" s="52"/>
      <c r="W46" s="52"/>
      <c r="X46" s="52"/>
      <c r="Y46" s="52" t="s">
        <v>299</v>
      </c>
      <c r="Z46" s="57"/>
      <c r="AA46" s="57"/>
      <c r="AB46" s="57"/>
      <c r="AC46" s="57"/>
      <c r="AD46" s="57">
        <v>14.365922106000003</v>
      </c>
      <c r="AE46" s="90">
        <v>30.185910000000003</v>
      </c>
      <c r="AF46" s="53"/>
      <c r="AG46" s="57"/>
      <c r="AH46" s="57"/>
      <c r="AI46" s="80">
        <f t="shared" si="11"/>
        <v>44.551832106000006</v>
      </c>
    </row>
    <row r="47" spans="1:35" s="25" customFormat="1" ht="36">
      <c r="A47" s="50" t="s">
        <v>44</v>
      </c>
      <c r="B47" s="54" t="s">
        <v>139</v>
      </c>
      <c r="C47" s="57"/>
      <c r="D47" s="57"/>
      <c r="E47" s="57"/>
      <c r="F47" s="57"/>
      <c r="G47" s="57"/>
      <c r="H47" s="74"/>
      <c r="I47" s="57"/>
      <c r="J47" s="57"/>
      <c r="K47" s="57"/>
      <c r="L47" s="57"/>
      <c r="M47" s="57"/>
      <c r="N47" s="57"/>
      <c r="O47" s="59">
        <f t="shared" si="10"/>
        <v>3.3</v>
      </c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7"/>
      <c r="AA47" s="57"/>
      <c r="AB47" s="57"/>
      <c r="AC47" s="57"/>
      <c r="AD47" s="78"/>
      <c r="AE47" s="78"/>
      <c r="AF47" s="53"/>
      <c r="AG47" s="89">
        <f>2.3-1.5</f>
        <v>0.79999999999999982</v>
      </c>
      <c r="AH47" s="89">
        <f>52.5-50</f>
        <v>2.5</v>
      </c>
      <c r="AI47" s="80">
        <f t="shared" si="11"/>
        <v>3.3</v>
      </c>
    </row>
    <row r="48" spans="1:35" s="25" customFormat="1" ht="78.75" customHeight="1">
      <c r="A48" s="50" t="s">
        <v>45</v>
      </c>
      <c r="B48" s="51" t="s">
        <v>49</v>
      </c>
      <c r="C48" s="57"/>
      <c r="D48" s="57"/>
      <c r="E48" s="57"/>
      <c r="F48" s="57"/>
      <c r="G48" s="57"/>
      <c r="H48" s="74"/>
      <c r="I48" s="57"/>
      <c r="J48" s="57"/>
      <c r="K48" s="57"/>
      <c r="L48" s="57"/>
      <c r="M48" s="57"/>
      <c r="N48" s="57"/>
      <c r="O48" s="59">
        <f t="shared" si="10"/>
        <v>96.659884822449996</v>
      </c>
      <c r="P48" s="57"/>
      <c r="Q48" s="57"/>
      <c r="R48" s="57"/>
      <c r="S48" s="57"/>
      <c r="T48" s="58" t="s">
        <v>155</v>
      </c>
      <c r="U48" s="52" t="s">
        <v>194</v>
      </c>
      <c r="V48" s="52" t="s">
        <v>156</v>
      </c>
      <c r="W48" s="52" t="s">
        <v>157</v>
      </c>
      <c r="X48" s="57" t="s">
        <v>158</v>
      </c>
      <c r="Y48" s="52" t="s">
        <v>210</v>
      </c>
      <c r="Z48" s="57"/>
      <c r="AA48" s="57"/>
      <c r="AB48" s="57"/>
      <c r="AC48" s="57"/>
      <c r="AD48" s="57">
        <v>13.2268416</v>
      </c>
      <c r="AE48" s="77">
        <v>29.201591999999998</v>
      </c>
      <c r="AF48" s="53">
        <v>21.798720000000003</v>
      </c>
      <c r="AG48" s="57">
        <v>21.336759336427356</v>
      </c>
      <c r="AH48" s="57">
        <v>11.095971886022639</v>
      </c>
      <c r="AI48" s="80">
        <f t="shared" si="11"/>
        <v>96.659884822449996</v>
      </c>
    </row>
    <row r="49" spans="1:35" s="4" customFormat="1" ht="69" customHeight="1">
      <c r="A49" s="50" t="s">
        <v>46</v>
      </c>
      <c r="B49" s="51" t="s">
        <v>144</v>
      </c>
      <c r="C49" s="57"/>
      <c r="D49" s="59"/>
      <c r="E49" s="59"/>
      <c r="F49" s="59"/>
      <c r="G49" s="59"/>
      <c r="H49" s="72"/>
      <c r="I49" s="59"/>
      <c r="J49" s="59"/>
      <c r="K49" s="59"/>
      <c r="L49" s="59"/>
      <c r="M49" s="59"/>
      <c r="N49" s="59"/>
      <c r="O49" s="59">
        <f>AI49</f>
        <v>35.839564035052</v>
      </c>
      <c r="P49" s="57"/>
      <c r="Q49" s="57"/>
      <c r="R49" s="57"/>
      <c r="S49" s="57"/>
      <c r="T49" s="58" t="s">
        <v>145</v>
      </c>
      <c r="U49" s="52" t="s">
        <v>195</v>
      </c>
      <c r="V49" s="52" t="s">
        <v>145</v>
      </c>
      <c r="W49" s="52" t="s">
        <v>145</v>
      </c>
      <c r="X49" s="97" t="s">
        <v>219</v>
      </c>
      <c r="Y49" s="97" t="s">
        <v>211</v>
      </c>
      <c r="Z49" s="59"/>
      <c r="AA49" s="59"/>
      <c r="AB49" s="59"/>
      <c r="AC49" s="59"/>
      <c r="AD49" s="78">
        <v>4.104969500000001</v>
      </c>
      <c r="AE49" s="89">
        <v>3.9834404981000011</v>
      </c>
      <c r="AF49" s="90">
        <v>4.7241540369520001</v>
      </c>
      <c r="AG49" s="77">
        <v>4.9169999999999998</v>
      </c>
      <c r="AH49" s="89">
        <v>18.11</v>
      </c>
      <c r="AI49" s="80">
        <f>SUM(AD49:AH49)</f>
        <v>35.839564035052</v>
      </c>
    </row>
    <row r="50" spans="1:35" s="4" customFormat="1" ht="84" customHeight="1">
      <c r="A50" s="50" t="s">
        <v>47</v>
      </c>
      <c r="B50" s="51" t="s">
        <v>51</v>
      </c>
      <c r="C50" s="57"/>
      <c r="D50" s="59"/>
      <c r="E50" s="59"/>
      <c r="F50" s="59"/>
      <c r="G50" s="59"/>
      <c r="H50" s="72"/>
      <c r="I50" s="59"/>
      <c r="J50" s="59"/>
      <c r="K50" s="59"/>
      <c r="L50" s="59"/>
      <c r="M50" s="59"/>
      <c r="N50" s="59"/>
      <c r="O50" s="59">
        <f>AI50</f>
        <v>49.077881551665286</v>
      </c>
      <c r="P50" s="57"/>
      <c r="Q50" s="57"/>
      <c r="R50" s="57"/>
      <c r="S50" s="57"/>
      <c r="T50" s="58" t="s">
        <v>146</v>
      </c>
      <c r="U50" s="52" t="s">
        <v>196</v>
      </c>
      <c r="V50" s="52" t="s">
        <v>146</v>
      </c>
      <c r="W50" s="52" t="s">
        <v>146</v>
      </c>
      <c r="X50" s="52" t="s">
        <v>146</v>
      </c>
      <c r="Y50" s="52" t="s">
        <v>212</v>
      </c>
      <c r="Z50" s="59"/>
      <c r="AA50" s="59"/>
      <c r="AB50" s="59"/>
      <c r="AC50" s="59"/>
      <c r="AD50" s="78">
        <v>8.9945122000000008</v>
      </c>
      <c r="AE50" s="78">
        <v>9.3902707368000016</v>
      </c>
      <c r="AF50" s="53">
        <v>9.8034426492192015</v>
      </c>
      <c r="AG50" s="57">
        <v>10.224990683135626</v>
      </c>
      <c r="AH50" s="78">
        <v>10.664665282510457</v>
      </c>
      <c r="AI50" s="80">
        <f t="shared" si="11"/>
        <v>49.077881551665286</v>
      </c>
    </row>
    <row r="51" spans="1:35" ht="74.25" customHeight="1">
      <c r="A51" s="50" t="s">
        <v>50</v>
      </c>
      <c r="B51" s="51" t="s">
        <v>131</v>
      </c>
      <c r="C51" s="57"/>
      <c r="D51" s="57"/>
      <c r="E51" s="59"/>
      <c r="F51" s="59"/>
      <c r="G51" s="59"/>
      <c r="H51" s="72"/>
      <c r="I51" s="59"/>
      <c r="J51" s="59"/>
      <c r="K51" s="59"/>
      <c r="L51" s="59"/>
      <c r="M51" s="57"/>
      <c r="N51" s="59"/>
      <c r="O51" s="59">
        <f t="shared" si="10"/>
        <v>44.856871040865791</v>
      </c>
      <c r="P51" s="59"/>
      <c r="Q51" s="59"/>
      <c r="R51" s="59"/>
      <c r="S51" s="59"/>
      <c r="T51" s="58" t="s">
        <v>141</v>
      </c>
      <c r="U51" s="52" t="s">
        <v>185</v>
      </c>
      <c r="V51" s="52" t="s">
        <v>141</v>
      </c>
      <c r="W51" s="52" t="s">
        <v>141</v>
      </c>
      <c r="X51" s="52" t="s">
        <v>141</v>
      </c>
      <c r="Y51" s="52" t="s">
        <v>213</v>
      </c>
      <c r="Z51" s="59"/>
      <c r="AA51" s="59"/>
      <c r="AB51" s="71"/>
      <c r="AC51" s="59"/>
      <c r="AD51" s="78">
        <v>8.2472742000000014</v>
      </c>
      <c r="AE51" s="89">
        <v>8.4663918848000019</v>
      </c>
      <c r="AF51" s="53">
        <v>8.9890010524512025</v>
      </c>
      <c r="AG51" s="57">
        <v>9.3755280977066029</v>
      </c>
      <c r="AH51" s="78">
        <v>9.7786758059079855</v>
      </c>
      <c r="AI51" s="80">
        <f t="shared" si="11"/>
        <v>44.856871040865791</v>
      </c>
    </row>
    <row r="52" spans="1:35" ht="67.5" customHeight="1">
      <c r="A52" s="50" t="s">
        <v>54</v>
      </c>
      <c r="B52" s="51" t="s">
        <v>52</v>
      </c>
      <c r="C52" s="57"/>
      <c r="D52" s="57"/>
      <c r="E52" s="59"/>
      <c r="F52" s="59"/>
      <c r="G52" s="59"/>
      <c r="H52" s="72"/>
      <c r="I52" s="59"/>
      <c r="J52" s="59"/>
      <c r="K52" s="59"/>
      <c r="L52" s="59"/>
      <c r="M52" s="57"/>
      <c r="N52" s="59"/>
      <c r="O52" s="59">
        <f t="shared" si="10"/>
        <v>44.8715462772658</v>
      </c>
      <c r="P52" s="59"/>
      <c r="Q52" s="59"/>
      <c r="R52" s="59"/>
      <c r="S52" s="59"/>
      <c r="T52" s="58" t="s">
        <v>141</v>
      </c>
      <c r="U52" s="52" t="s">
        <v>197</v>
      </c>
      <c r="V52" s="52" t="s">
        <v>141</v>
      </c>
      <c r="W52" s="52" t="s">
        <v>141</v>
      </c>
      <c r="X52" s="52" t="s">
        <v>141</v>
      </c>
      <c r="Y52" s="52" t="s">
        <v>214</v>
      </c>
      <c r="Z52" s="59"/>
      <c r="AA52" s="59"/>
      <c r="AB52" s="71"/>
      <c r="AC52" s="59"/>
      <c r="AD52" s="78">
        <v>8.2472742000000014</v>
      </c>
      <c r="AE52" s="89">
        <v>8.4810671212000024</v>
      </c>
      <c r="AF52" s="53">
        <v>8.9890010524512025</v>
      </c>
      <c r="AG52" s="57">
        <v>9.3755280977066029</v>
      </c>
      <c r="AH52" s="78">
        <v>9.7786758059079855</v>
      </c>
      <c r="AI52" s="80">
        <f t="shared" si="11"/>
        <v>44.8715462772658</v>
      </c>
    </row>
    <row r="53" spans="1:35" ht="65.25" customHeight="1">
      <c r="A53" s="50" t="s">
        <v>55</v>
      </c>
      <c r="B53" s="51" t="s">
        <v>53</v>
      </c>
      <c r="C53" s="57"/>
      <c r="D53" s="57"/>
      <c r="E53" s="59"/>
      <c r="F53" s="59"/>
      <c r="G53" s="59"/>
      <c r="H53" s="72"/>
      <c r="I53" s="59"/>
      <c r="J53" s="59"/>
      <c r="K53" s="59"/>
      <c r="L53" s="59"/>
      <c r="M53" s="57"/>
      <c r="N53" s="59"/>
      <c r="O53" s="59">
        <f t="shared" si="10"/>
        <v>33.600962765331538</v>
      </c>
      <c r="P53" s="59"/>
      <c r="Q53" s="59"/>
      <c r="R53" s="59"/>
      <c r="S53" s="59"/>
      <c r="T53" s="58" t="s">
        <v>147</v>
      </c>
      <c r="U53" s="52" t="s">
        <v>198</v>
      </c>
      <c r="V53" s="52" t="s">
        <v>147</v>
      </c>
      <c r="W53" s="52" t="s">
        <v>147</v>
      </c>
      <c r="X53" s="52" t="s">
        <v>147</v>
      </c>
      <c r="Y53" s="52" t="s">
        <v>220</v>
      </c>
      <c r="Z53" s="59"/>
      <c r="AA53" s="59"/>
      <c r="AB53" s="59"/>
      <c r="AC53" s="59"/>
      <c r="AD53" s="78">
        <v>6.2049695000000007</v>
      </c>
      <c r="AE53" s="89">
        <v>6.2219999980000011</v>
      </c>
      <c r="AF53" s="53">
        <v>6.7630196369520013</v>
      </c>
      <c r="AG53" s="57">
        <v>7.0538294813409372</v>
      </c>
      <c r="AH53" s="78">
        <v>7.3571441490385974</v>
      </c>
      <c r="AI53" s="80">
        <f t="shared" si="11"/>
        <v>33.600962765331538</v>
      </c>
    </row>
    <row r="54" spans="1:35" ht="57" customHeight="1">
      <c r="A54" s="50" t="s">
        <v>57</v>
      </c>
      <c r="B54" s="51" t="s">
        <v>56</v>
      </c>
      <c r="C54" s="57"/>
      <c r="D54" s="57"/>
      <c r="E54" s="59"/>
      <c r="F54" s="59"/>
      <c r="G54" s="59"/>
      <c r="H54" s="72"/>
      <c r="I54" s="59"/>
      <c r="J54" s="59"/>
      <c r="K54" s="59"/>
      <c r="L54" s="59"/>
      <c r="M54" s="57"/>
      <c r="N54" s="59"/>
      <c r="O54" s="59">
        <f t="shared" si="10"/>
        <v>125.07770280587056</v>
      </c>
      <c r="P54" s="59"/>
      <c r="Q54" s="59"/>
      <c r="R54" s="59"/>
      <c r="S54" s="59"/>
      <c r="T54" s="58" t="s">
        <v>148</v>
      </c>
      <c r="U54" s="52" t="s">
        <v>199</v>
      </c>
      <c r="V54" s="52" t="s">
        <v>221</v>
      </c>
      <c r="W54" s="52" t="s">
        <v>203</v>
      </c>
      <c r="X54" s="52" t="s">
        <v>203</v>
      </c>
      <c r="Y54" s="52" t="s">
        <v>215</v>
      </c>
      <c r="Z54" s="59"/>
      <c r="AA54" s="59"/>
      <c r="AB54" s="59"/>
      <c r="AC54" s="59"/>
      <c r="AD54" s="78">
        <v>10.827450210000002</v>
      </c>
      <c r="AE54" s="89">
        <v>36.419183803784001</v>
      </c>
      <c r="AF54" s="90">
        <v>25.267068792086562</v>
      </c>
      <c r="AG54" s="77">
        <v>24.725999999999999</v>
      </c>
      <c r="AH54" s="89">
        <v>27.838000000000001</v>
      </c>
      <c r="AI54" s="80">
        <f t="shared" si="11"/>
        <v>125.07770280587056</v>
      </c>
    </row>
    <row r="55" spans="1:35" s="4" customFormat="1" ht="76.5" customHeight="1">
      <c r="A55" s="50" t="s">
        <v>58</v>
      </c>
      <c r="B55" s="125" t="s">
        <v>183</v>
      </c>
      <c r="C55" s="57"/>
      <c r="D55" s="57"/>
      <c r="E55" s="59"/>
      <c r="F55" s="59"/>
      <c r="G55" s="59"/>
      <c r="H55" s="72"/>
      <c r="I55" s="59"/>
      <c r="J55" s="59"/>
      <c r="K55" s="59"/>
      <c r="L55" s="59"/>
      <c r="M55" s="57"/>
      <c r="N55" s="59"/>
      <c r="O55" s="59">
        <f t="shared" si="10"/>
        <v>133.49</v>
      </c>
      <c r="P55" s="59"/>
      <c r="Q55" s="59"/>
      <c r="R55" s="59"/>
      <c r="S55" s="59"/>
      <c r="T55" s="98"/>
      <c r="U55" s="121"/>
      <c r="V55" s="98"/>
      <c r="W55" s="98"/>
      <c r="X55" s="98"/>
      <c r="Y55" s="98"/>
      <c r="Z55" s="59"/>
      <c r="AA55" s="59"/>
      <c r="AB55" s="59"/>
      <c r="AC55" s="59"/>
      <c r="AD55" s="89">
        <v>2</v>
      </c>
      <c r="AE55" s="89">
        <v>3.7</v>
      </c>
      <c r="AF55" s="89">
        <v>1</v>
      </c>
      <c r="AG55" s="89">
        <v>0</v>
      </c>
      <c r="AH55" s="89">
        <f>150.508-23.718</f>
        <v>126.79</v>
      </c>
      <c r="AI55" s="210">
        <f t="shared" ref="AI55" si="12">AD55+AE55+AF55+AG55+AH55</f>
        <v>133.49</v>
      </c>
    </row>
    <row r="56" spans="1:35" s="4" customFormat="1" ht="80.25" customHeight="1">
      <c r="A56" s="50" t="s">
        <v>59</v>
      </c>
      <c r="B56" s="54" t="s">
        <v>172</v>
      </c>
      <c r="C56" s="57"/>
      <c r="D56" s="57"/>
      <c r="E56" s="59"/>
      <c r="F56" s="59"/>
      <c r="G56" s="59"/>
      <c r="H56" s="72"/>
      <c r="I56" s="59"/>
      <c r="J56" s="59"/>
      <c r="K56" s="59"/>
      <c r="L56" s="59"/>
      <c r="M56" s="57"/>
      <c r="N56" s="59"/>
      <c r="O56" s="59">
        <f t="shared" si="10"/>
        <v>183.46535581249998</v>
      </c>
      <c r="P56" s="59"/>
      <c r="Q56" s="59"/>
      <c r="R56" s="59"/>
      <c r="S56" s="59"/>
      <c r="T56" s="98"/>
      <c r="U56" s="98"/>
      <c r="V56" s="98"/>
      <c r="W56" s="104" t="s">
        <v>222</v>
      </c>
      <c r="X56" s="98"/>
      <c r="Y56" s="98" t="str">
        <f>W56</f>
        <v>8 МВА
2-х цепная ВЛ-35кВ по
 0,5 км</v>
      </c>
      <c r="Z56" s="59"/>
      <c r="AA56" s="59"/>
      <c r="AB56" s="59"/>
      <c r="AC56" s="59"/>
      <c r="AD56" s="77">
        <v>4.3068558125000003</v>
      </c>
      <c r="AE56" s="77">
        <f>25.3375+1.5</f>
        <v>26.837499999999999</v>
      </c>
      <c r="AF56" s="90">
        <f>84.507-1.5</f>
        <v>83.007000000000005</v>
      </c>
      <c r="AG56" s="89">
        <v>69.313999999999993</v>
      </c>
      <c r="AH56" s="77"/>
      <c r="AI56" s="80">
        <f>SUM(AD56:AH56)</f>
        <v>183.46535581249998</v>
      </c>
    </row>
    <row r="57" spans="1:35" s="4" customFormat="1" ht="79.95" customHeight="1">
      <c r="A57" s="50" t="s">
        <v>169</v>
      </c>
      <c r="B57" s="125" t="s">
        <v>223</v>
      </c>
      <c r="C57" s="57"/>
      <c r="D57" s="57"/>
      <c r="E57" s="59"/>
      <c r="F57" s="59"/>
      <c r="G57" s="59"/>
      <c r="H57" s="72"/>
      <c r="I57" s="59"/>
      <c r="J57" s="59"/>
      <c r="K57" s="59"/>
      <c r="L57" s="59"/>
      <c r="M57" s="57"/>
      <c r="N57" s="59"/>
      <c r="O57" s="59">
        <f t="shared" si="10"/>
        <v>152.46047005882639</v>
      </c>
      <c r="P57" s="59"/>
      <c r="Q57" s="59"/>
      <c r="R57" s="59"/>
      <c r="S57" s="59"/>
      <c r="T57" s="98" t="s">
        <v>178</v>
      </c>
      <c r="U57" s="97" t="s">
        <v>202</v>
      </c>
      <c r="V57" s="97" t="s">
        <v>224</v>
      </c>
      <c r="W57" s="97" t="s">
        <v>204</v>
      </c>
      <c r="X57" s="97" t="s">
        <v>205</v>
      </c>
      <c r="Y57" s="97" t="s">
        <v>216</v>
      </c>
      <c r="Z57" s="59"/>
      <c r="AA57" s="59"/>
      <c r="AB57" s="59"/>
      <c r="AC57" s="59"/>
      <c r="AD57" s="77">
        <f>65.404349125-19.818</f>
        <v>45.586349124999998</v>
      </c>
      <c r="AE57" s="77">
        <v>43.507415690000002</v>
      </c>
      <c r="AF57" s="53">
        <v>6.4267428545532006</v>
      </c>
      <c r="AG57" s="78">
        <v>21.005367445684087</v>
      </c>
      <c r="AH57" s="77">
        <v>35.934594943589104</v>
      </c>
      <c r="AI57" s="80">
        <f>SUM(AD57:AH57)</f>
        <v>152.46047005882639</v>
      </c>
    </row>
    <row r="58" spans="1:35" s="4" customFormat="1" ht="90" customHeight="1">
      <c r="A58" s="50" t="s">
        <v>170</v>
      </c>
      <c r="B58" s="54" t="s">
        <v>173</v>
      </c>
      <c r="C58" s="57"/>
      <c r="D58" s="57"/>
      <c r="E58" s="59"/>
      <c r="F58" s="59"/>
      <c r="G58" s="59"/>
      <c r="H58" s="72"/>
      <c r="I58" s="59"/>
      <c r="J58" s="59"/>
      <c r="K58" s="59"/>
      <c r="L58" s="59"/>
      <c r="M58" s="57"/>
      <c r="N58" s="59"/>
      <c r="O58" s="59">
        <f t="shared" si="10"/>
        <v>45.958545549999997</v>
      </c>
      <c r="P58" s="59"/>
      <c r="Q58" s="59"/>
      <c r="R58" s="59"/>
      <c r="S58" s="59"/>
      <c r="T58" s="97" t="s">
        <v>188</v>
      </c>
      <c r="U58" s="97" t="s">
        <v>201</v>
      </c>
      <c r="V58" s="98"/>
      <c r="W58" s="98"/>
      <c r="X58" s="98"/>
      <c r="Y58" s="97" t="s">
        <v>217</v>
      </c>
      <c r="Z58" s="59"/>
      <c r="AA58" s="59"/>
      <c r="AB58" s="59"/>
      <c r="AC58" s="59"/>
      <c r="AD58" s="77">
        <v>39.01664555</v>
      </c>
      <c r="AE58" s="77">
        <v>6.9419000000000004</v>
      </c>
      <c r="AF58" s="77"/>
      <c r="AG58" s="89"/>
      <c r="AH58" s="77"/>
      <c r="AI58" s="59">
        <f>AD58+AE58+AF58+AG58+AH58</f>
        <v>45.958545549999997</v>
      </c>
    </row>
    <row r="59" spans="1:35" s="4" customFormat="1" ht="90" customHeight="1">
      <c r="A59" s="50" t="s">
        <v>171</v>
      </c>
      <c r="B59" s="96" t="s">
        <v>294</v>
      </c>
      <c r="C59" s="57"/>
      <c r="D59" s="57"/>
      <c r="E59" s="59"/>
      <c r="F59" s="59"/>
      <c r="G59" s="59"/>
      <c r="H59" s="72"/>
      <c r="I59" s="59"/>
      <c r="J59" s="59"/>
      <c r="K59" s="59"/>
      <c r="L59" s="59"/>
      <c r="M59" s="57"/>
      <c r="N59" s="59"/>
      <c r="O59" s="59">
        <f t="shared" si="10"/>
        <v>84.067168687155473</v>
      </c>
      <c r="P59" s="59"/>
      <c r="Q59" s="59"/>
      <c r="R59" s="59"/>
      <c r="S59" s="59"/>
      <c r="T59" s="98" t="s">
        <v>174</v>
      </c>
      <c r="U59" s="97" t="s">
        <v>200</v>
      </c>
      <c r="V59" s="97" t="s">
        <v>176</v>
      </c>
      <c r="W59" s="97" t="s">
        <v>175</v>
      </c>
      <c r="X59" s="97" t="s">
        <v>177</v>
      </c>
      <c r="Y59" s="97" t="s">
        <v>218</v>
      </c>
      <c r="Z59" s="59"/>
      <c r="AA59" s="59"/>
      <c r="AB59" s="59"/>
      <c r="AC59" s="59"/>
      <c r="AD59" s="77">
        <v>11.27215</v>
      </c>
      <c r="AE59" s="57">
        <v>19.949757000000002</v>
      </c>
      <c r="AF59" s="77">
        <v>13.243562568000002</v>
      </c>
      <c r="AG59" s="78">
        <v>15.882162303376001</v>
      </c>
      <c r="AH59" s="77">
        <v>23.71953681577947</v>
      </c>
      <c r="AI59" s="59">
        <f>AD59+AE59+AF59+AG59+AH59</f>
        <v>84.067168687155473</v>
      </c>
    </row>
    <row r="60" spans="1:35" ht="18">
      <c r="A60" s="50" t="s">
        <v>24</v>
      </c>
      <c r="B60" s="58"/>
      <c r="C60" s="59"/>
      <c r="D60" s="59"/>
      <c r="E60" s="59"/>
      <c r="F60" s="59"/>
      <c r="G60" s="59"/>
      <c r="H60" s="72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80"/>
      <c r="Y60" s="80"/>
      <c r="Z60" s="80"/>
      <c r="AA60" s="80"/>
      <c r="AB60" s="71"/>
      <c r="AC60" s="80"/>
      <c r="AD60" s="80"/>
      <c r="AE60" s="80"/>
      <c r="AF60" s="80"/>
      <c r="AG60" s="80"/>
      <c r="AH60" s="53"/>
      <c r="AI60" s="80"/>
    </row>
    <row r="61" spans="1:35" ht="18">
      <c r="A61" s="67" t="s">
        <v>60</v>
      </c>
      <c r="B61" s="79" t="s">
        <v>61</v>
      </c>
      <c r="C61" s="59"/>
      <c r="D61" s="59"/>
      <c r="E61" s="59"/>
      <c r="F61" s="59"/>
      <c r="G61" s="59"/>
      <c r="H61" s="72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80"/>
      <c r="Y61" s="80"/>
      <c r="Z61" s="80"/>
      <c r="AA61" s="80"/>
      <c r="AB61" s="71"/>
      <c r="AC61" s="80"/>
      <c r="AD61" s="80"/>
      <c r="AE61" s="80"/>
      <c r="AF61" s="80"/>
      <c r="AG61" s="80"/>
      <c r="AH61" s="53"/>
      <c r="AI61" s="80"/>
    </row>
    <row r="62" spans="1:35" ht="18">
      <c r="A62" s="66" t="s">
        <v>29</v>
      </c>
      <c r="B62" s="51" t="s">
        <v>27</v>
      </c>
      <c r="C62" s="59"/>
      <c r="D62" s="59"/>
      <c r="E62" s="59"/>
      <c r="F62" s="59"/>
      <c r="G62" s="59"/>
      <c r="H62" s="72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53"/>
      <c r="AI62" s="80"/>
    </row>
    <row r="63" spans="1:35" ht="18">
      <c r="A63" s="66"/>
      <c r="B63" s="51" t="s">
        <v>62</v>
      </c>
      <c r="C63" s="59"/>
      <c r="D63" s="59"/>
      <c r="E63" s="59"/>
      <c r="F63" s="59"/>
      <c r="G63" s="59"/>
      <c r="H63" s="72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53"/>
      <c r="AI63" s="80"/>
    </row>
    <row r="64" spans="1:35" ht="18">
      <c r="A64" s="66" t="s">
        <v>30</v>
      </c>
      <c r="B64" s="51" t="s">
        <v>28</v>
      </c>
      <c r="C64" s="59"/>
      <c r="D64" s="59"/>
      <c r="E64" s="59"/>
      <c r="F64" s="59"/>
      <c r="G64" s="59"/>
      <c r="H64" s="72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53"/>
      <c r="AI64" s="80"/>
    </row>
    <row r="65" spans="1:219" ht="18">
      <c r="A65" s="66"/>
      <c r="B65" s="51" t="s">
        <v>62</v>
      </c>
      <c r="C65" s="59"/>
      <c r="D65" s="59"/>
      <c r="E65" s="59"/>
      <c r="F65" s="59"/>
      <c r="G65" s="59"/>
      <c r="H65" s="72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53"/>
      <c r="AI65" s="80"/>
    </row>
    <row r="66" spans="1:219" ht="18">
      <c r="A66" s="50" t="s">
        <v>24</v>
      </c>
      <c r="B66" s="58"/>
      <c r="C66" s="59"/>
      <c r="D66" s="59"/>
      <c r="E66" s="59"/>
      <c r="F66" s="59"/>
      <c r="G66" s="59"/>
      <c r="H66" s="72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53"/>
      <c r="AI66" s="80"/>
    </row>
    <row r="67" spans="1:219" ht="18">
      <c r="A67" s="170" t="s">
        <v>63</v>
      </c>
      <c r="B67" s="170"/>
      <c r="C67" s="59"/>
      <c r="D67" s="59"/>
      <c r="E67" s="59"/>
      <c r="F67" s="59"/>
      <c r="G67" s="59"/>
      <c r="H67" s="72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53"/>
      <c r="AI67" s="80"/>
    </row>
    <row r="68" spans="1:219" ht="34.799999999999997">
      <c r="A68" s="66"/>
      <c r="B68" s="79" t="s">
        <v>64</v>
      </c>
      <c r="C68" s="59"/>
      <c r="D68" s="59"/>
      <c r="E68" s="59"/>
      <c r="F68" s="59"/>
      <c r="G68" s="59"/>
      <c r="H68" s="72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53"/>
      <c r="AI68" s="80"/>
    </row>
    <row r="69" spans="1:219" ht="18">
      <c r="A69" s="50" t="s">
        <v>29</v>
      </c>
      <c r="B69" s="51" t="s">
        <v>27</v>
      </c>
      <c r="C69" s="59"/>
      <c r="D69" s="59"/>
      <c r="E69" s="59"/>
      <c r="F69" s="59"/>
      <c r="G69" s="59"/>
      <c r="H69" s="72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53"/>
      <c r="AI69" s="80"/>
    </row>
    <row r="70" spans="1:219" ht="18">
      <c r="A70" s="50" t="s">
        <v>30</v>
      </c>
      <c r="B70" s="51" t="s">
        <v>28</v>
      </c>
      <c r="C70" s="59"/>
      <c r="D70" s="59"/>
      <c r="E70" s="59"/>
      <c r="F70" s="59"/>
      <c r="G70" s="59"/>
      <c r="H70" s="72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53"/>
      <c r="AI70" s="80"/>
    </row>
    <row r="71" spans="1:219" ht="18">
      <c r="A71" s="50" t="s">
        <v>24</v>
      </c>
      <c r="B71" s="58"/>
      <c r="C71" s="59"/>
      <c r="D71" s="59"/>
      <c r="E71" s="59"/>
      <c r="F71" s="59"/>
      <c r="G71" s="59"/>
      <c r="H71" s="72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53"/>
      <c r="AI71" s="80"/>
    </row>
    <row r="72" spans="1:219" ht="23.4">
      <c r="O72" s="19"/>
      <c r="P72" s="19"/>
      <c r="Q72" s="19"/>
      <c r="R72" s="19"/>
      <c r="S72" s="20"/>
      <c r="AB72" s="9"/>
      <c r="AC72" s="9"/>
      <c r="AD72" s="9"/>
      <c r="AE72" s="9"/>
      <c r="AF72" s="10"/>
    </row>
    <row r="73" spans="1:219" s="22" customFormat="1">
      <c r="A73" s="40" t="s">
        <v>87</v>
      </c>
      <c r="B73" s="42" t="s">
        <v>88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</row>
    <row r="74" spans="1:219" s="22" customFormat="1">
      <c r="A74" s="40" t="s">
        <v>89</v>
      </c>
      <c r="B74" s="43" t="s">
        <v>90</v>
      </c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</row>
    <row r="75" spans="1:219" s="22" customFormat="1">
      <c r="A75" s="40" t="s">
        <v>91</v>
      </c>
      <c r="B75" s="42" t="s">
        <v>92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</row>
    <row r="76" spans="1:219" s="22" customFormat="1" ht="27" customHeight="1">
      <c r="A76" s="41"/>
      <c r="B76" s="42" t="s">
        <v>128</v>
      </c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</row>
    <row r="77" spans="1:219">
      <c r="B77" s="3"/>
    </row>
  </sheetData>
  <mergeCells count="32">
    <mergeCell ref="AF8:AI8"/>
    <mergeCell ref="AH14:AH15"/>
    <mergeCell ref="AI14:AI15"/>
    <mergeCell ref="AG7:AI7"/>
    <mergeCell ref="AG1:AI1"/>
    <mergeCell ref="AG2:AI2"/>
    <mergeCell ref="AG3:AI3"/>
    <mergeCell ref="AG4:AI4"/>
    <mergeCell ref="AG5:AI5"/>
    <mergeCell ref="A10:AI10"/>
    <mergeCell ref="A11:AI11"/>
    <mergeCell ref="U14:U15"/>
    <mergeCell ref="C13:H14"/>
    <mergeCell ref="I13:N14"/>
    <mergeCell ref="O13:O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67:B67"/>
    <mergeCell ref="C15:H15"/>
    <mergeCell ref="B13:B15"/>
    <mergeCell ref="A13:A15"/>
    <mergeCell ref="I15:N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48"/>
  <sheetViews>
    <sheetView tabSelected="1" zoomScale="40" zoomScaleNormal="40" zoomScaleSheetLayoutView="40" workbookViewId="0">
      <selection activeCell="Q34" sqref="Q34"/>
    </sheetView>
  </sheetViews>
  <sheetFormatPr defaultRowHeight="15.6"/>
  <cols>
    <col min="1" max="1" width="10.44140625" style="18" customWidth="1"/>
    <col min="2" max="2" width="50.88671875" style="4" customWidth="1"/>
    <col min="3" max="3" width="19.88671875" style="4" customWidth="1"/>
    <col min="4" max="4" width="25" style="4" customWidth="1"/>
    <col min="5" max="5" width="15.5546875" style="4" customWidth="1"/>
    <col min="6" max="6" width="15.6640625" style="4" customWidth="1"/>
    <col min="7" max="7" width="10.88671875" style="4" customWidth="1"/>
    <col min="8" max="8" width="7.5546875" style="4" customWidth="1"/>
    <col min="9" max="9" width="13.44140625" style="4" customWidth="1"/>
    <col min="10" max="10" width="14.109375" style="4" customWidth="1"/>
    <col min="11" max="11" width="9.33203125" style="4" customWidth="1"/>
    <col min="12" max="13" width="12" style="4" customWidth="1"/>
    <col min="14" max="14" width="11.5546875" style="4" customWidth="1"/>
    <col min="15" max="15" width="14.33203125" style="4" customWidth="1"/>
    <col min="16" max="16" width="16.6640625" style="4" customWidth="1"/>
    <col min="17" max="17" width="17.5546875" style="24" customWidth="1"/>
    <col min="18" max="18" width="19" style="4" customWidth="1"/>
    <col min="19" max="19" width="20.109375" style="4" customWidth="1"/>
    <col min="20" max="20" width="18.6640625" style="4" customWidth="1"/>
    <col min="21" max="21" width="6.6640625" style="4" customWidth="1"/>
    <col min="22" max="22" width="6.88671875" style="4" customWidth="1"/>
    <col min="23" max="23" width="21.5546875" style="4" customWidth="1"/>
    <col min="24" max="24" width="10.5546875" style="5" customWidth="1"/>
    <col min="25" max="25" width="10" style="5" customWidth="1"/>
    <col min="26" max="26" width="10.88671875" style="5" customWidth="1"/>
    <col min="27" max="27" width="12.44140625" style="5" customWidth="1"/>
  </cols>
  <sheetData>
    <row r="1" spans="1:27" ht="51" customHeight="1">
      <c r="X1" s="189" t="s">
        <v>235</v>
      </c>
      <c r="Y1" s="189"/>
      <c r="Z1" s="189"/>
      <c r="AA1" s="189"/>
    </row>
    <row r="2" spans="1:27" ht="18">
      <c r="X2" s="190" t="s">
        <v>12</v>
      </c>
      <c r="Y2" s="190"/>
      <c r="Z2" s="190"/>
      <c r="AA2" s="190"/>
    </row>
    <row r="3" spans="1:27" ht="18">
      <c r="X3" s="190" t="s">
        <v>296</v>
      </c>
      <c r="Y3" s="190"/>
      <c r="Z3" s="190"/>
      <c r="AA3" s="190"/>
    </row>
    <row r="4" spans="1:27" ht="18.75" customHeight="1">
      <c r="X4" s="191" t="s">
        <v>129</v>
      </c>
      <c r="Y4" s="191"/>
      <c r="Z4" s="191"/>
      <c r="AA4" s="191"/>
    </row>
    <row r="5" spans="1:27" ht="18">
      <c r="X5" s="192" t="s">
        <v>167</v>
      </c>
      <c r="Y5" s="192"/>
      <c r="Z5" s="192"/>
      <c r="AA5" s="192"/>
    </row>
    <row r="6" spans="1:27" ht="18">
      <c r="X6" s="165"/>
      <c r="Y6" s="129"/>
      <c r="Z6" s="129"/>
      <c r="AA6" s="129"/>
    </row>
    <row r="7" spans="1:27" ht="18">
      <c r="X7" s="4"/>
      <c r="Y7" s="188" t="s">
        <v>13</v>
      </c>
      <c r="Z7" s="188"/>
      <c r="AA7" s="188"/>
    </row>
    <row r="8" spans="1:27" ht="18">
      <c r="V8" s="44"/>
      <c r="W8" s="44"/>
      <c r="X8" s="185" t="s">
        <v>289</v>
      </c>
      <c r="Y8" s="185"/>
      <c r="Z8" s="185"/>
      <c r="AA8" s="185"/>
    </row>
    <row r="9" spans="1:27" ht="18">
      <c r="X9" s="4"/>
      <c r="Y9" s="45"/>
      <c r="Z9" s="45"/>
      <c r="AA9" s="47" t="s">
        <v>14</v>
      </c>
    </row>
    <row r="10" spans="1:27" ht="22.8">
      <c r="A10" s="193" t="s">
        <v>168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</row>
    <row r="11" spans="1:27" ht="22.8">
      <c r="A11" s="193" t="s">
        <v>236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30"/>
      <c r="R12" s="2"/>
      <c r="S12" s="2"/>
      <c r="T12" s="2"/>
      <c r="U12" s="2"/>
      <c r="V12" s="2"/>
      <c r="W12" s="2"/>
    </row>
    <row r="13" spans="1:27" ht="58.5" customHeight="1">
      <c r="A13" s="179" t="s">
        <v>0</v>
      </c>
      <c r="B13" s="179" t="s">
        <v>237</v>
      </c>
      <c r="C13" s="179" t="s">
        <v>238</v>
      </c>
      <c r="D13" s="181" t="s">
        <v>239</v>
      </c>
      <c r="E13" s="179" t="s">
        <v>240</v>
      </c>
      <c r="F13" s="179"/>
      <c r="G13" s="179"/>
      <c r="H13" s="198" t="s">
        <v>241</v>
      </c>
      <c r="I13" s="179" t="s">
        <v>242</v>
      </c>
      <c r="J13" s="179"/>
      <c r="K13" s="179" t="s">
        <v>243</v>
      </c>
      <c r="L13" s="179"/>
      <c r="M13" s="179"/>
      <c r="N13" s="179"/>
      <c r="O13" s="181" t="s">
        <v>244</v>
      </c>
      <c r="P13" s="179" t="s">
        <v>245</v>
      </c>
      <c r="Q13" s="179" t="s">
        <v>246</v>
      </c>
      <c r="R13" s="179"/>
      <c r="S13" s="179" t="s">
        <v>247</v>
      </c>
      <c r="T13" s="179"/>
      <c r="U13" s="179" t="s">
        <v>248</v>
      </c>
      <c r="V13" s="179"/>
      <c r="W13" s="179"/>
      <c r="X13" s="179" t="s">
        <v>249</v>
      </c>
      <c r="Y13" s="179"/>
      <c r="Z13" s="179"/>
      <c r="AA13" s="179"/>
    </row>
    <row r="14" spans="1:27" ht="48.75" customHeight="1">
      <c r="A14" s="179"/>
      <c r="B14" s="179"/>
      <c r="C14" s="179"/>
      <c r="D14" s="182"/>
      <c r="E14" s="181" t="s">
        <v>250</v>
      </c>
      <c r="F14" s="181" t="s">
        <v>251</v>
      </c>
      <c r="G14" s="181" t="s">
        <v>252</v>
      </c>
      <c r="H14" s="199"/>
      <c r="I14" s="179" t="s">
        <v>253</v>
      </c>
      <c r="J14" s="179" t="s">
        <v>254</v>
      </c>
      <c r="K14" s="201" t="s">
        <v>255</v>
      </c>
      <c r="L14" s="201" t="s">
        <v>256</v>
      </c>
      <c r="M14" s="198" t="s">
        <v>257</v>
      </c>
      <c r="N14" s="201" t="s">
        <v>258</v>
      </c>
      <c r="O14" s="182"/>
      <c r="P14" s="179"/>
      <c r="Q14" s="202" t="s">
        <v>259</v>
      </c>
      <c r="R14" s="181" t="s">
        <v>260</v>
      </c>
      <c r="S14" s="179" t="s">
        <v>259</v>
      </c>
      <c r="T14" s="179" t="s">
        <v>260</v>
      </c>
      <c r="U14" s="198" t="s">
        <v>261</v>
      </c>
      <c r="V14" s="198" t="s">
        <v>262</v>
      </c>
      <c r="W14" s="181" t="s">
        <v>263</v>
      </c>
      <c r="X14" s="179" t="s">
        <v>264</v>
      </c>
      <c r="Y14" s="179"/>
      <c r="Z14" s="179" t="s">
        <v>265</v>
      </c>
      <c r="AA14" s="179"/>
    </row>
    <row r="15" spans="1:27" ht="58.5" customHeight="1">
      <c r="A15" s="179"/>
      <c r="B15" s="179"/>
      <c r="C15" s="179"/>
      <c r="D15" s="182"/>
      <c r="E15" s="182"/>
      <c r="F15" s="182"/>
      <c r="G15" s="182"/>
      <c r="H15" s="199"/>
      <c r="I15" s="179"/>
      <c r="J15" s="179"/>
      <c r="K15" s="201"/>
      <c r="L15" s="201"/>
      <c r="M15" s="199"/>
      <c r="N15" s="201"/>
      <c r="O15" s="182"/>
      <c r="P15" s="179"/>
      <c r="Q15" s="202"/>
      <c r="R15" s="182"/>
      <c r="S15" s="179"/>
      <c r="T15" s="179"/>
      <c r="U15" s="199"/>
      <c r="V15" s="199"/>
      <c r="W15" s="182"/>
      <c r="X15" s="179"/>
      <c r="Y15" s="179"/>
      <c r="Z15" s="179"/>
      <c r="AA15" s="179"/>
    </row>
    <row r="16" spans="1:27" ht="238.5" customHeight="1">
      <c r="A16" s="179"/>
      <c r="B16" s="179"/>
      <c r="C16" s="179"/>
      <c r="D16" s="183"/>
      <c r="E16" s="183"/>
      <c r="F16" s="183"/>
      <c r="G16" s="183"/>
      <c r="H16" s="200"/>
      <c r="I16" s="179"/>
      <c r="J16" s="179"/>
      <c r="K16" s="201"/>
      <c r="L16" s="201"/>
      <c r="M16" s="200"/>
      <c r="N16" s="201"/>
      <c r="O16" s="183"/>
      <c r="P16" s="179"/>
      <c r="Q16" s="202"/>
      <c r="R16" s="183"/>
      <c r="S16" s="179"/>
      <c r="T16" s="179"/>
      <c r="U16" s="200"/>
      <c r="V16" s="200"/>
      <c r="W16" s="183"/>
      <c r="X16" s="126" t="s">
        <v>266</v>
      </c>
      <c r="Y16" s="126" t="s">
        <v>267</v>
      </c>
      <c r="Z16" s="128" t="s">
        <v>268</v>
      </c>
      <c r="AA16" s="126" t="s">
        <v>269</v>
      </c>
    </row>
    <row r="17" spans="1:27" ht="151.94999999999999" customHeight="1">
      <c r="A17" s="50" t="s">
        <v>15</v>
      </c>
      <c r="B17" s="51" t="s">
        <v>130</v>
      </c>
      <c r="C17" s="131" t="s">
        <v>270</v>
      </c>
      <c r="D17" s="132" t="s">
        <v>271</v>
      </c>
      <c r="E17" s="58">
        <v>14.969999999999999</v>
      </c>
      <c r="F17" s="133"/>
      <c r="G17" s="133">
        <v>32.1</v>
      </c>
      <c r="H17" s="134"/>
      <c r="I17" s="127">
        <v>2020</v>
      </c>
      <c r="J17" s="127">
        <v>2024</v>
      </c>
      <c r="K17" s="133"/>
      <c r="L17" s="133"/>
      <c r="M17" s="131"/>
      <c r="N17" s="133"/>
      <c r="O17" s="133"/>
      <c r="P17" s="133"/>
      <c r="Q17" s="53">
        <v>97.535721629730574</v>
      </c>
      <c r="R17" s="133"/>
      <c r="S17" s="133"/>
      <c r="T17" s="133"/>
      <c r="U17" s="133"/>
      <c r="V17" s="133"/>
      <c r="W17" s="133"/>
      <c r="X17" s="133"/>
      <c r="Y17" s="133"/>
      <c r="Z17" s="133"/>
      <c r="AA17" s="133"/>
    </row>
    <row r="18" spans="1:27" ht="199.95" customHeight="1">
      <c r="A18" s="50" t="s">
        <v>18</v>
      </c>
      <c r="B18" s="51" t="s">
        <v>17</v>
      </c>
      <c r="C18" s="131" t="s">
        <v>270</v>
      </c>
      <c r="D18" s="132" t="s">
        <v>272</v>
      </c>
      <c r="E18" s="58">
        <v>3.5999999999999996</v>
      </c>
      <c r="F18" s="133"/>
      <c r="G18" s="133">
        <v>16.600000000000001</v>
      </c>
      <c r="H18" s="134"/>
      <c r="I18" s="127">
        <v>2020</v>
      </c>
      <c r="J18" s="127">
        <v>2024</v>
      </c>
      <c r="K18" s="133"/>
      <c r="L18" s="133"/>
      <c r="M18" s="131"/>
      <c r="N18" s="133"/>
      <c r="O18" s="133"/>
      <c r="P18" s="133"/>
      <c r="Q18" s="53">
        <v>44.237969296865792</v>
      </c>
      <c r="R18" s="133"/>
      <c r="S18" s="133"/>
      <c r="T18" s="133"/>
      <c r="U18" s="133"/>
      <c r="V18" s="133"/>
      <c r="W18" s="133"/>
      <c r="X18" s="133"/>
      <c r="Y18" s="133"/>
      <c r="Z18" s="133"/>
      <c r="AA18" s="133"/>
    </row>
    <row r="19" spans="1:27" ht="162" customHeight="1">
      <c r="A19" s="50" t="s">
        <v>20</v>
      </c>
      <c r="B19" s="51" t="s">
        <v>19</v>
      </c>
      <c r="C19" s="131" t="s">
        <v>270</v>
      </c>
      <c r="D19" s="132" t="s">
        <v>273</v>
      </c>
      <c r="E19" s="58">
        <v>4.91</v>
      </c>
      <c r="F19" s="133"/>
      <c r="G19" s="133">
        <v>10.799999999999999</v>
      </c>
      <c r="H19" s="135"/>
      <c r="I19" s="127">
        <v>2020</v>
      </c>
      <c r="J19" s="127">
        <v>2024</v>
      </c>
      <c r="K19" s="133"/>
      <c r="L19" s="133"/>
      <c r="M19" s="131"/>
      <c r="N19" s="133"/>
      <c r="O19" s="133"/>
      <c r="P19" s="133"/>
      <c r="Q19" s="53">
        <v>51.270104527461484</v>
      </c>
      <c r="R19" s="133"/>
      <c r="S19" s="133"/>
      <c r="T19" s="133"/>
      <c r="U19" s="133"/>
      <c r="V19" s="133"/>
      <c r="W19" s="133"/>
      <c r="X19" s="133"/>
      <c r="Y19" s="133"/>
      <c r="Z19" s="133"/>
      <c r="AA19" s="133"/>
    </row>
    <row r="20" spans="1:27" ht="196.95" customHeight="1">
      <c r="A20" s="50" t="s">
        <v>21</v>
      </c>
      <c r="B20" s="60" t="s">
        <v>22</v>
      </c>
      <c r="C20" s="131" t="s">
        <v>270</v>
      </c>
      <c r="D20" s="132" t="s">
        <v>274</v>
      </c>
      <c r="E20" s="58">
        <v>3.2</v>
      </c>
      <c r="F20" s="133"/>
      <c r="G20" s="133">
        <v>15.5</v>
      </c>
      <c r="H20" s="135"/>
      <c r="I20" s="127">
        <v>2020</v>
      </c>
      <c r="J20" s="127">
        <v>2024</v>
      </c>
      <c r="K20" s="133"/>
      <c r="L20" s="133"/>
      <c r="M20" s="131"/>
      <c r="N20" s="133"/>
      <c r="O20" s="133"/>
      <c r="P20" s="133"/>
      <c r="Q20" s="53">
        <v>41.118479156065789</v>
      </c>
      <c r="R20" s="133"/>
      <c r="S20" s="133"/>
      <c r="T20" s="133"/>
      <c r="U20" s="133"/>
      <c r="V20" s="133"/>
      <c r="W20" s="133"/>
      <c r="X20" s="133"/>
      <c r="Y20" s="133"/>
      <c r="Z20" s="133"/>
      <c r="AA20" s="133"/>
    </row>
    <row r="21" spans="1:27" ht="93" customHeight="1">
      <c r="A21" s="55" t="s">
        <v>23</v>
      </c>
      <c r="B21" s="54" t="s">
        <v>186</v>
      </c>
      <c r="C21" s="131" t="s">
        <v>270</v>
      </c>
      <c r="D21" s="132" t="s">
        <v>275</v>
      </c>
      <c r="E21" s="58">
        <v>50</v>
      </c>
      <c r="F21" s="133"/>
      <c r="G21" s="133">
        <v>21.6</v>
      </c>
      <c r="H21" s="135"/>
      <c r="I21" s="58">
        <v>2019</v>
      </c>
      <c r="J21" s="52">
        <v>2024</v>
      </c>
      <c r="K21" s="133"/>
      <c r="L21" s="133"/>
      <c r="M21" s="131"/>
      <c r="N21" s="133"/>
      <c r="O21" s="133"/>
      <c r="P21" s="133"/>
      <c r="Q21" s="53">
        <v>451.69441</v>
      </c>
      <c r="R21" s="133"/>
      <c r="S21" s="133"/>
      <c r="T21" s="133"/>
      <c r="U21" s="133"/>
      <c r="V21" s="133"/>
      <c r="W21" s="133"/>
      <c r="X21" s="133"/>
      <c r="Y21" s="133"/>
      <c r="Z21" s="133"/>
      <c r="AA21" s="133"/>
    </row>
    <row r="22" spans="1:27" s="4" customFormat="1" ht="52.95" customHeight="1">
      <c r="A22" s="50" t="s">
        <v>38</v>
      </c>
      <c r="B22" s="51" t="s">
        <v>37</v>
      </c>
      <c r="C22" s="131" t="s">
        <v>270</v>
      </c>
      <c r="D22" s="132"/>
      <c r="E22" s="56"/>
      <c r="F22" s="136"/>
      <c r="G22" s="133"/>
      <c r="H22" s="137"/>
      <c r="I22" s="56">
        <v>2020</v>
      </c>
      <c r="J22" s="56">
        <v>2024</v>
      </c>
      <c r="K22" s="136"/>
      <c r="L22" s="136"/>
      <c r="M22" s="131"/>
      <c r="N22" s="131"/>
      <c r="O22" s="136"/>
      <c r="P22" s="136"/>
      <c r="Q22" s="53">
        <v>135</v>
      </c>
      <c r="R22" s="136"/>
      <c r="S22" s="136"/>
      <c r="T22" s="136"/>
      <c r="U22" s="133"/>
      <c r="V22" s="133"/>
      <c r="W22" s="133"/>
      <c r="X22" s="133"/>
      <c r="Y22" s="133"/>
      <c r="Z22" s="133"/>
      <c r="AA22" s="133"/>
    </row>
    <row r="23" spans="1:27" s="100" customFormat="1" ht="206.25" customHeight="1">
      <c r="A23" s="95" t="s">
        <v>41</v>
      </c>
      <c r="B23" s="96" t="s">
        <v>142</v>
      </c>
      <c r="C23" s="160" t="s">
        <v>270</v>
      </c>
      <c r="D23" s="161" t="s">
        <v>290</v>
      </c>
      <c r="E23" s="162"/>
      <c r="F23" s="163"/>
      <c r="G23" s="163"/>
      <c r="H23" s="164"/>
      <c r="I23" s="98">
        <v>2020</v>
      </c>
      <c r="J23" s="98">
        <v>2024</v>
      </c>
      <c r="K23" s="163"/>
      <c r="L23" s="163"/>
      <c r="M23" s="160"/>
      <c r="N23" s="163"/>
      <c r="O23" s="163"/>
      <c r="P23" s="163"/>
      <c r="Q23" s="90">
        <v>54.564250356640002</v>
      </c>
      <c r="R23" s="163"/>
      <c r="S23" s="163"/>
      <c r="T23" s="163"/>
      <c r="U23" s="163"/>
      <c r="V23" s="163"/>
      <c r="W23" s="163"/>
      <c r="X23" s="163"/>
      <c r="Y23" s="163"/>
      <c r="Z23" s="163"/>
      <c r="AA23" s="163"/>
    </row>
    <row r="24" spans="1:27" ht="82.95" customHeight="1">
      <c r="A24" s="50" t="s">
        <v>43</v>
      </c>
      <c r="B24" s="51" t="s">
        <v>42</v>
      </c>
      <c r="C24" s="131" t="s">
        <v>270</v>
      </c>
      <c r="D24" s="132" t="s">
        <v>276</v>
      </c>
      <c r="E24" s="127">
        <v>32</v>
      </c>
      <c r="F24" s="133"/>
      <c r="G24" s="133">
        <v>6.4</v>
      </c>
      <c r="H24" s="135"/>
      <c r="I24" s="97">
        <v>2015</v>
      </c>
      <c r="J24" s="98">
        <v>2020</v>
      </c>
      <c r="K24" s="133"/>
      <c r="L24" s="133"/>
      <c r="M24" s="131"/>
      <c r="N24" s="133"/>
      <c r="O24" s="133"/>
      <c r="P24" s="133"/>
      <c r="Q24" s="53">
        <v>134.5005745</v>
      </c>
      <c r="R24" s="133"/>
      <c r="S24" s="133"/>
      <c r="T24" s="133"/>
      <c r="U24" s="133"/>
      <c r="V24" s="133"/>
      <c r="W24" s="133"/>
      <c r="X24" s="133"/>
      <c r="Y24" s="133"/>
      <c r="Z24" s="133"/>
      <c r="AA24" s="133"/>
    </row>
    <row r="25" spans="1:27" ht="100.95" customHeight="1">
      <c r="A25" s="50" t="s">
        <v>143</v>
      </c>
      <c r="B25" s="54" t="s">
        <v>48</v>
      </c>
      <c r="C25" s="131" t="s">
        <v>270</v>
      </c>
      <c r="D25" s="132" t="s">
        <v>276</v>
      </c>
      <c r="E25" s="127"/>
      <c r="F25" s="133"/>
      <c r="G25" s="133">
        <v>7.15</v>
      </c>
      <c r="H25" s="135"/>
      <c r="I25" s="52">
        <v>2020</v>
      </c>
      <c r="J25" s="58">
        <v>2021</v>
      </c>
      <c r="K25" s="133"/>
      <c r="L25" s="133"/>
      <c r="M25" s="131"/>
      <c r="N25" s="133"/>
      <c r="O25" s="133"/>
      <c r="P25" s="133"/>
      <c r="Q25" s="53">
        <v>44.551832106000006</v>
      </c>
      <c r="R25" s="133"/>
      <c r="S25" s="133"/>
      <c r="T25" s="133"/>
      <c r="U25" s="133"/>
      <c r="V25" s="133"/>
      <c r="W25" s="133"/>
      <c r="X25" s="133"/>
      <c r="Y25" s="133"/>
      <c r="Z25" s="133"/>
      <c r="AA25" s="133"/>
    </row>
    <row r="26" spans="1:27" ht="61.95" customHeight="1">
      <c r="A26" s="50" t="s">
        <v>44</v>
      </c>
      <c r="B26" s="54" t="s">
        <v>139</v>
      </c>
      <c r="C26" s="131" t="s">
        <v>270</v>
      </c>
      <c r="D26" s="132" t="s">
        <v>277</v>
      </c>
      <c r="E26" s="127">
        <v>8</v>
      </c>
      <c r="F26" s="133"/>
      <c r="G26" s="133">
        <f>8.9*2</f>
        <v>17.8</v>
      </c>
      <c r="H26" s="135"/>
      <c r="I26" s="58">
        <v>2023</v>
      </c>
      <c r="J26" s="52">
        <v>2026</v>
      </c>
      <c r="K26" s="133"/>
      <c r="L26" s="133"/>
      <c r="M26" s="131"/>
      <c r="N26" s="133"/>
      <c r="O26" s="133"/>
      <c r="P26" s="133"/>
      <c r="Q26" s="53">
        <v>3.3</v>
      </c>
      <c r="R26" s="133"/>
      <c r="S26" s="133"/>
      <c r="T26" s="133"/>
      <c r="U26" s="133"/>
      <c r="V26" s="133"/>
      <c r="W26" s="133"/>
      <c r="X26" s="133"/>
      <c r="Y26" s="133"/>
      <c r="Z26" s="133"/>
      <c r="AA26" s="133"/>
    </row>
    <row r="27" spans="1:27" ht="73.95" customHeight="1">
      <c r="A27" s="50" t="s">
        <v>45</v>
      </c>
      <c r="B27" s="51" t="s">
        <v>49</v>
      </c>
      <c r="C27" s="131" t="s">
        <v>270</v>
      </c>
      <c r="D27" s="132" t="s">
        <v>278</v>
      </c>
      <c r="E27" s="127">
        <v>1.2000000000000002</v>
      </c>
      <c r="F27" s="133"/>
      <c r="G27" s="133">
        <v>29.3</v>
      </c>
      <c r="H27" s="135"/>
      <c r="I27" s="58">
        <v>2020</v>
      </c>
      <c r="J27" s="58">
        <v>2024</v>
      </c>
      <c r="K27" s="133"/>
      <c r="L27" s="133"/>
      <c r="M27" s="131"/>
      <c r="N27" s="133"/>
      <c r="O27" s="133"/>
      <c r="P27" s="133"/>
      <c r="Q27" s="53">
        <v>96.659884822449996</v>
      </c>
      <c r="R27" s="133"/>
      <c r="S27" s="133"/>
      <c r="T27" s="133"/>
      <c r="U27" s="133"/>
      <c r="V27" s="133"/>
      <c r="W27" s="133"/>
      <c r="X27" s="133"/>
      <c r="Y27" s="133"/>
      <c r="Z27" s="133"/>
      <c r="AA27" s="133"/>
    </row>
    <row r="28" spans="1:27" ht="87" customHeight="1">
      <c r="A28" s="50" t="s">
        <v>46</v>
      </c>
      <c r="B28" s="51" t="s">
        <v>144</v>
      </c>
      <c r="C28" s="131" t="s">
        <v>270</v>
      </c>
      <c r="D28" s="132" t="s">
        <v>275</v>
      </c>
      <c r="E28" s="56">
        <v>3.8899999999999997</v>
      </c>
      <c r="F28" s="133"/>
      <c r="G28" s="133">
        <v>7.9</v>
      </c>
      <c r="H28" s="135"/>
      <c r="I28" s="58">
        <v>2020</v>
      </c>
      <c r="J28" s="52">
        <v>2024</v>
      </c>
      <c r="K28" s="133"/>
      <c r="L28" s="133"/>
      <c r="M28" s="131"/>
      <c r="N28" s="133"/>
      <c r="O28" s="133"/>
      <c r="P28" s="133"/>
      <c r="Q28" s="53">
        <v>35.839864035052003</v>
      </c>
      <c r="R28" s="133"/>
      <c r="S28" s="133"/>
      <c r="T28" s="133"/>
      <c r="U28" s="133"/>
      <c r="V28" s="133"/>
      <c r="W28" s="133"/>
      <c r="X28" s="133"/>
      <c r="Y28" s="133"/>
      <c r="Z28" s="133"/>
      <c r="AA28" s="133"/>
    </row>
    <row r="29" spans="1:27" ht="64.95" customHeight="1">
      <c r="A29" s="50" t="s">
        <v>47</v>
      </c>
      <c r="B29" s="51" t="s">
        <v>51</v>
      </c>
      <c r="C29" s="131" t="s">
        <v>270</v>
      </c>
      <c r="D29" s="132" t="s">
        <v>271</v>
      </c>
      <c r="E29" s="127">
        <v>7.1</v>
      </c>
      <c r="F29" s="133"/>
      <c r="G29" s="133">
        <v>17</v>
      </c>
      <c r="H29" s="135"/>
      <c r="I29" s="58">
        <v>2020</v>
      </c>
      <c r="J29" s="58">
        <v>2024</v>
      </c>
      <c r="K29" s="133"/>
      <c r="L29" s="133"/>
      <c r="M29" s="131"/>
      <c r="N29" s="133"/>
      <c r="O29" s="133"/>
      <c r="P29" s="133"/>
      <c r="Q29" s="53">
        <v>49.077881551665286</v>
      </c>
      <c r="R29" s="133"/>
      <c r="S29" s="133"/>
      <c r="T29" s="133"/>
      <c r="U29" s="133"/>
      <c r="V29" s="133"/>
      <c r="W29" s="133"/>
      <c r="X29" s="133"/>
      <c r="Y29" s="133"/>
      <c r="Z29" s="133"/>
      <c r="AA29" s="133"/>
    </row>
    <row r="30" spans="1:27" ht="78" customHeight="1">
      <c r="A30" s="50" t="s">
        <v>50</v>
      </c>
      <c r="B30" s="51" t="s">
        <v>131</v>
      </c>
      <c r="C30" s="131" t="s">
        <v>270</v>
      </c>
      <c r="D30" s="132" t="s">
        <v>279</v>
      </c>
      <c r="E30" s="127">
        <v>3.2</v>
      </c>
      <c r="F30" s="133"/>
      <c r="G30" s="133">
        <v>18</v>
      </c>
      <c r="H30" s="135"/>
      <c r="I30" s="58">
        <v>2020</v>
      </c>
      <c r="J30" s="58">
        <v>2024</v>
      </c>
      <c r="K30" s="133"/>
      <c r="L30" s="133"/>
      <c r="M30" s="131"/>
      <c r="N30" s="131"/>
      <c r="O30" s="133"/>
      <c r="P30" s="133"/>
      <c r="Q30" s="53">
        <v>44.856871040865791</v>
      </c>
      <c r="R30" s="133"/>
      <c r="S30" s="133"/>
      <c r="T30" s="133"/>
      <c r="U30" s="133"/>
      <c r="V30" s="133"/>
      <c r="W30" s="133"/>
      <c r="X30" s="133"/>
      <c r="Y30" s="133"/>
      <c r="Z30" s="133"/>
      <c r="AA30" s="133"/>
    </row>
    <row r="31" spans="1:27" s="4" customFormat="1" ht="73.95" customHeight="1">
      <c r="A31" s="50" t="s">
        <v>54</v>
      </c>
      <c r="B31" s="51" t="s">
        <v>52</v>
      </c>
      <c r="C31" s="131" t="s">
        <v>270</v>
      </c>
      <c r="D31" s="132" t="s">
        <v>280</v>
      </c>
      <c r="E31" s="127">
        <v>4.7299999999999995</v>
      </c>
      <c r="F31" s="133"/>
      <c r="G31" s="133">
        <v>16.100000000000001</v>
      </c>
      <c r="H31" s="135"/>
      <c r="I31" s="58">
        <v>2020</v>
      </c>
      <c r="J31" s="58">
        <v>2024</v>
      </c>
      <c r="K31" s="133"/>
      <c r="L31" s="133"/>
      <c r="M31" s="131"/>
      <c r="N31" s="131"/>
      <c r="O31" s="133"/>
      <c r="P31" s="133"/>
      <c r="Q31" s="53">
        <v>44.8715462772658</v>
      </c>
      <c r="R31" s="133"/>
      <c r="S31" s="133"/>
      <c r="T31" s="133"/>
      <c r="U31" s="133"/>
      <c r="V31" s="133"/>
      <c r="W31" s="133"/>
      <c r="X31" s="133"/>
      <c r="Y31" s="133"/>
      <c r="Z31" s="133"/>
      <c r="AA31" s="133"/>
    </row>
    <row r="32" spans="1:27" s="4" customFormat="1" ht="57" customHeight="1">
      <c r="A32" s="50" t="s">
        <v>55</v>
      </c>
      <c r="B32" s="51" t="s">
        <v>53</v>
      </c>
      <c r="C32" s="131" t="s">
        <v>270</v>
      </c>
      <c r="D32" s="132" t="s">
        <v>273</v>
      </c>
      <c r="E32" s="127">
        <v>2</v>
      </c>
      <c r="F32" s="133"/>
      <c r="G32" s="133">
        <v>12.8</v>
      </c>
      <c r="H32" s="135"/>
      <c r="I32" s="58">
        <v>2020</v>
      </c>
      <c r="J32" s="58">
        <v>2024</v>
      </c>
      <c r="K32" s="133"/>
      <c r="L32" s="133"/>
      <c r="M32" s="131"/>
      <c r="N32" s="131"/>
      <c r="O32" s="133"/>
      <c r="P32" s="133"/>
      <c r="Q32" s="53">
        <v>33.600962765331538</v>
      </c>
      <c r="R32" s="133"/>
      <c r="S32" s="133"/>
      <c r="T32" s="133"/>
      <c r="U32" s="133"/>
      <c r="V32" s="133"/>
      <c r="W32" s="133"/>
      <c r="X32" s="133"/>
      <c r="Y32" s="133"/>
      <c r="Z32" s="133"/>
      <c r="AA32" s="133"/>
    </row>
    <row r="33" spans="1:211" s="4" customFormat="1" ht="70.95" customHeight="1">
      <c r="A33" s="50" t="s">
        <v>57</v>
      </c>
      <c r="B33" s="51" t="s">
        <v>56</v>
      </c>
      <c r="C33" s="131" t="s">
        <v>270</v>
      </c>
      <c r="D33" s="132" t="s">
        <v>271</v>
      </c>
      <c r="E33" s="127">
        <v>12.329999999999998</v>
      </c>
      <c r="F33" s="133"/>
      <c r="G33" s="133">
        <v>32.4</v>
      </c>
      <c r="H33" s="135"/>
      <c r="I33" s="58">
        <v>2020</v>
      </c>
      <c r="J33" s="58">
        <v>2024</v>
      </c>
      <c r="K33" s="133"/>
      <c r="L33" s="133"/>
      <c r="M33" s="131"/>
      <c r="N33" s="131"/>
      <c r="O33" s="133"/>
      <c r="P33" s="133"/>
      <c r="Q33" s="53">
        <v>125.07770280587056</v>
      </c>
      <c r="R33" s="133"/>
      <c r="S33" s="133"/>
      <c r="T33" s="133"/>
      <c r="U33" s="133"/>
      <c r="V33" s="133"/>
      <c r="W33" s="133"/>
      <c r="X33" s="133"/>
      <c r="Y33" s="133"/>
      <c r="Z33" s="133"/>
      <c r="AA33" s="133"/>
    </row>
    <row r="34" spans="1:211" s="4" customFormat="1" ht="64.95" customHeight="1">
      <c r="A34" s="95" t="s">
        <v>58</v>
      </c>
      <c r="B34" s="125" t="s">
        <v>183</v>
      </c>
      <c r="C34" s="131" t="s">
        <v>270</v>
      </c>
      <c r="D34" s="132" t="s">
        <v>271</v>
      </c>
      <c r="E34" s="127">
        <v>20</v>
      </c>
      <c r="F34" s="133"/>
      <c r="G34" s="133">
        <f>2*0.4</f>
        <v>0.8</v>
      </c>
      <c r="H34" s="135"/>
      <c r="I34" s="97">
        <v>2019</v>
      </c>
      <c r="J34" s="97">
        <v>2025</v>
      </c>
      <c r="K34" s="133"/>
      <c r="L34" s="133"/>
      <c r="M34" s="131"/>
      <c r="N34" s="132"/>
      <c r="O34" s="133"/>
      <c r="P34" s="133"/>
      <c r="Q34" s="53">
        <v>133.49</v>
      </c>
      <c r="R34" s="133"/>
      <c r="S34" s="133"/>
      <c r="T34" s="133"/>
      <c r="U34" s="133"/>
      <c r="V34" s="133"/>
      <c r="W34" s="133"/>
      <c r="X34" s="133"/>
      <c r="Y34" s="133"/>
      <c r="Z34" s="133"/>
      <c r="AA34" s="133"/>
    </row>
    <row r="35" spans="1:211" ht="63" customHeight="1">
      <c r="A35" s="95" t="s">
        <v>59</v>
      </c>
      <c r="B35" s="96" t="s">
        <v>172</v>
      </c>
      <c r="C35" s="131" t="s">
        <v>270</v>
      </c>
      <c r="D35" s="132" t="s">
        <v>291</v>
      </c>
      <c r="E35" s="56">
        <v>8</v>
      </c>
      <c r="F35" s="133"/>
      <c r="G35" s="133">
        <f>0.5*2</f>
        <v>1</v>
      </c>
      <c r="H35" s="135"/>
      <c r="I35" s="97">
        <v>2020</v>
      </c>
      <c r="J35" s="98">
        <v>2023</v>
      </c>
      <c r="K35" s="133"/>
      <c r="L35" s="133"/>
      <c r="M35" s="131"/>
      <c r="N35" s="131"/>
      <c r="O35" s="136"/>
      <c r="P35" s="136"/>
      <c r="Q35" s="53">
        <v>183.46535581249998</v>
      </c>
      <c r="R35" s="136"/>
      <c r="S35" s="136"/>
      <c r="T35" s="133"/>
      <c r="U35" s="133"/>
      <c r="V35" s="133"/>
      <c r="W35" s="133"/>
      <c r="X35" s="133"/>
      <c r="Y35" s="133"/>
      <c r="Z35" s="136"/>
      <c r="AA35" s="136"/>
    </row>
    <row r="36" spans="1:211" ht="68.25" customHeight="1">
      <c r="A36" s="95" t="s">
        <v>169</v>
      </c>
      <c r="B36" s="125" t="s">
        <v>223</v>
      </c>
      <c r="C36" s="131" t="s">
        <v>270</v>
      </c>
      <c r="D36" s="132" t="s">
        <v>292</v>
      </c>
      <c r="E36" s="56">
        <v>9.16</v>
      </c>
      <c r="F36" s="133"/>
      <c r="G36" s="133">
        <v>43.099999999999994</v>
      </c>
      <c r="H36" s="133"/>
      <c r="I36" s="97">
        <v>2020</v>
      </c>
      <c r="J36" s="98">
        <v>2024</v>
      </c>
      <c r="K36" s="133"/>
      <c r="L36" s="133"/>
      <c r="M36" s="131"/>
      <c r="N36" s="131"/>
      <c r="O36" s="136"/>
      <c r="P36" s="136"/>
      <c r="Q36" s="53">
        <v>152.46047005882639</v>
      </c>
      <c r="R36" s="136"/>
      <c r="S36" s="136"/>
      <c r="T36" s="133"/>
      <c r="U36" s="133"/>
      <c r="V36" s="133"/>
      <c r="W36" s="133"/>
      <c r="X36" s="133"/>
      <c r="Y36" s="133"/>
      <c r="Z36" s="136"/>
      <c r="AA36" s="136"/>
    </row>
    <row r="37" spans="1:211" ht="79.5" customHeight="1">
      <c r="A37" s="95" t="s">
        <v>170</v>
      </c>
      <c r="B37" s="96" t="s">
        <v>173</v>
      </c>
      <c r="C37" s="131" t="s">
        <v>270</v>
      </c>
      <c r="D37" s="132" t="s">
        <v>293</v>
      </c>
      <c r="E37" s="56">
        <v>2.8</v>
      </c>
      <c r="F37" s="133"/>
      <c r="G37" s="133">
        <v>7.4</v>
      </c>
      <c r="H37" s="133"/>
      <c r="I37" s="97">
        <v>2020</v>
      </c>
      <c r="J37" s="97">
        <v>2021</v>
      </c>
      <c r="K37" s="133"/>
      <c r="L37" s="133"/>
      <c r="M37" s="131"/>
      <c r="N37" s="131"/>
      <c r="O37" s="136"/>
      <c r="P37" s="136"/>
      <c r="Q37" s="53">
        <v>45.958545549999997</v>
      </c>
      <c r="R37" s="136"/>
      <c r="S37" s="136"/>
      <c r="T37" s="133"/>
      <c r="U37" s="133"/>
      <c r="V37" s="133"/>
      <c r="W37" s="133"/>
      <c r="X37" s="133"/>
      <c r="Y37" s="133"/>
      <c r="Z37" s="136"/>
      <c r="AA37" s="136"/>
    </row>
    <row r="38" spans="1:211" ht="147.75" customHeight="1">
      <c r="A38" s="95" t="s">
        <v>171</v>
      </c>
      <c r="B38" s="96" t="s">
        <v>294</v>
      </c>
      <c r="C38" s="131" t="s">
        <v>270</v>
      </c>
      <c r="D38" s="132" t="s">
        <v>295</v>
      </c>
      <c r="E38" s="56">
        <v>5.39</v>
      </c>
      <c r="F38" s="133"/>
      <c r="G38" s="133">
        <v>22.9</v>
      </c>
      <c r="H38" s="133"/>
      <c r="I38" s="97">
        <v>2020</v>
      </c>
      <c r="J38" s="98">
        <v>2024</v>
      </c>
      <c r="K38" s="133"/>
      <c r="L38" s="133"/>
      <c r="M38" s="131"/>
      <c r="N38" s="131"/>
      <c r="O38" s="136"/>
      <c r="P38" s="136"/>
      <c r="Q38" s="53">
        <v>84.067168687155473</v>
      </c>
      <c r="R38" s="136"/>
      <c r="S38" s="136"/>
      <c r="T38" s="133"/>
      <c r="U38" s="133"/>
      <c r="V38" s="133"/>
      <c r="W38" s="133"/>
      <c r="X38" s="133"/>
      <c r="Y38" s="133"/>
      <c r="Z38" s="136"/>
      <c r="AA38" s="136"/>
    </row>
    <row r="39" spans="1:211" ht="18">
      <c r="A39" s="151"/>
      <c r="B39" s="152"/>
      <c r="C39" s="153"/>
      <c r="D39" s="154"/>
      <c r="E39" s="155"/>
      <c r="F39" s="156"/>
      <c r="G39" s="156"/>
      <c r="H39" s="156"/>
      <c r="I39" s="157"/>
      <c r="J39" s="157"/>
      <c r="K39" s="156"/>
      <c r="L39" s="156"/>
      <c r="M39" s="153"/>
      <c r="N39" s="153"/>
      <c r="O39" s="158"/>
      <c r="P39" s="158"/>
      <c r="Q39" s="159"/>
      <c r="R39" s="158"/>
      <c r="S39" s="158"/>
      <c r="T39" s="156"/>
      <c r="U39" s="156"/>
      <c r="V39" s="156"/>
      <c r="W39" s="156"/>
      <c r="X39" s="156"/>
      <c r="Y39" s="156"/>
      <c r="Z39" s="158"/>
      <c r="AA39" s="158"/>
    </row>
    <row r="40" spans="1:211" ht="23.4">
      <c r="I40" s="138"/>
      <c r="J40" s="138"/>
      <c r="O40" s="19"/>
      <c r="P40" s="19"/>
      <c r="Q40" s="139"/>
      <c r="R40" s="19"/>
      <c r="S40" s="20"/>
    </row>
    <row r="41" spans="1:211" s="143" customFormat="1">
      <c r="A41" s="140" t="s">
        <v>66</v>
      </c>
      <c r="B41" s="141" t="s">
        <v>281</v>
      </c>
      <c r="C41" s="142"/>
      <c r="D41" s="142"/>
      <c r="E41" s="142"/>
      <c r="F41" s="142"/>
      <c r="G41" s="142"/>
      <c r="H41" s="142"/>
      <c r="I41" s="138"/>
      <c r="J41" s="138"/>
    </row>
    <row r="42" spans="1:211" s="143" customFormat="1">
      <c r="A42" s="144"/>
      <c r="B42" s="145" t="s">
        <v>282</v>
      </c>
      <c r="C42" s="144"/>
      <c r="D42" s="144"/>
      <c r="E42" s="144"/>
      <c r="F42" s="144"/>
      <c r="G42" s="144"/>
      <c r="H42" s="144"/>
      <c r="I42" s="138"/>
      <c r="J42" s="13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  <c r="DJ42" s="146"/>
      <c r="DK42" s="146"/>
      <c r="DL42" s="146"/>
      <c r="DM42" s="146"/>
      <c r="DN42" s="146"/>
      <c r="DO42" s="146"/>
      <c r="DP42" s="146"/>
      <c r="DQ42" s="146"/>
      <c r="DR42" s="146"/>
      <c r="DS42" s="146"/>
      <c r="DT42" s="146"/>
      <c r="DU42" s="146"/>
      <c r="DV42" s="146"/>
      <c r="DW42" s="146"/>
      <c r="DX42" s="146"/>
      <c r="DY42" s="146"/>
      <c r="DZ42" s="146"/>
      <c r="EA42" s="146"/>
      <c r="EB42" s="146"/>
      <c r="EC42" s="146"/>
      <c r="ED42" s="146"/>
      <c r="EE42" s="146"/>
      <c r="EF42" s="146"/>
      <c r="EG42" s="146"/>
      <c r="EH42" s="146"/>
      <c r="EI42" s="146"/>
      <c r="EJ42" s="146"/>
      <c r="EK42" s="146"/>
      <c r="EL42" s="146"/>
      <c r="EM42" s="146"/>
      <c r="EN42" s="146"/>
      <c r="EO42" s="146"/>
      <c r="EP42" s="146"/>
      <c r="EQ42" s="146"/>
      <c r="ER42" s="146"/>
      <c r="ES42" s="146"/>
      <c r="ET42" s="146"/>
      <c r="EU42" s="146"/>
      <c r="EV42" s="146"/>
      <c r="EW42" s="146"/>
      <c r="EX42" s="146"/>
      <c r="EY42" s="146"/>
      <c r="EZ42" s="146"/>
      <c r="FA42" s="146"/>
      <c r="FB42" s="146"/>
      <c r="FC42" s="146"/>
      <c r="FD42" s="146"/>
      <c r="FE42" s="146"/>
      <c r="FF42" s="146"/>
      <c r="FG42" s="146"/>
      <c r="FH42" s="146"/>
      <c r="FI42" s="146"/>
      <c r="FJ42" s="146"/>
      <c r="FK42" s="146"/>
      <c r="FL42" s="146"/>
      <c r="FM42" s="146"/>
      <c r="FN42" s="146"/>
      <c r="FO42" s="146"/>
      <c r="FP42" s="146"/>
      <c r="FQ42" s="146"/>
      <c r="FR42" s="146"/>
      <c r="FS42" s="146"/>
      <c r="FT42" s="146"/>
      <c r="FU42" s="146"/>
      <c r="FV42" s="146"/>
      <c r="FW42" s="146"/>
      <c r="FX42" s="146"/>
      <c r="FY42" s="146"/>
      <c r="FZ42" s="146"/>
      <c r="GA42" s="146"/>
      <c r="GB42" s="146"/>
      <c r="GC42" s="146"/>
      <c r="GD42" s="146"/>
      <c r="GE42" s="146"/>
      <c r="GF42" s="146"/>
      <c r="GG42" s="146"/>
      <c r="GH42" s="146"/>
      <c r="GI42" s="146"/>
      <c r="GJ42" s="146"/>
      <c r="GK42" s="146"/>
      <c r="GL42" s="146"/>
      <c r="GM42" s="146"/>
      <c r="GN42" s="146"/>
      <c r="GO42" s="146"/>
      <c r="GP42" s="146"/>
      <c r="GQ42" s="146"/>
      <c r="GR42" s="146"/>
      <c r="GS42" s="146"/>
      <c r="GT42" s="146"/>
      <c r="GU42" s="146"/>
      <c r="GV42" s="146"/>
      <c r="GW42" s="146"/>
      <c r="GX42" s="146"/>
      <c r="GY42" s="146"/>
      <c r="GZ42" s="146"/>
      <c r="HA42" s="146"/>
      <c r="HB42" s="146"/>
      <c r="HC42" s="146"/>
    </row>
    <row r="43" spans="1:211" s="143" customFormat="1">
      <c r="A43" s="144"/>
      <c r="B43" s="145" t="s">
        <v>283</v>
      </c>
      <c r="C43" s="144"/>
      <c r="D43" s="144"/>
      <c r="E43" s="144"/>
      <c r="F43" s="144"/>
      <c r="G43" s="144"/>
      <c r="H43" s="144"/>
      <c r="I43" s="138"/>
      <c r="J43" s="13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  <c r="BR43" s="146"/>
      <c r="BS43" s="146"/>
      <c r="BT43" s="146"/>
      <c r="BU43" s="146"/>
      <c r="BV43" s="146"/>
      <c r="BW43" s="146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6"/>
      <c r="CL43" s="146"/>
      <c r="CM43" s="146"/>
      <c r="CN43" s="146"/>
      <c r="CO43" s="146"/>
      <c r="CP43" s="146"/>
      <c r="CQ43" s="146"/>
      <c r="CR43" s="146"/>
      <c r="CS43" s="146"/>
      <c r="CT43" s="146"/>
      <c r="CU43" s="146"/>
      <c r="CV43" s="146"/>
      <c r="CW43" s="146"/>
      <c r="CX43" s="146"/>
      <c r="CY43" s="146"/>
      <c r="CZ43" s="146"/>
      <c r="DA43" s="146"/>
      <c r="DB43" s="146"/>
      <c r="DC43" s="146"/>
      <c r="DD43" s="146"/>
      <c r="DE43" s="146"/>
      <c r="DF43" s="146"/>
      <c r="DG43" s="146"/>
      <c r="DH43" s="146"/>
      <c r="DI43" s="146"/>
      <c r="DJ43" s="146"/>
      <c r="DK43" s="146"/>
      <c r="DL43" s="146"/>
      <c r="DM43" s="146"/>
      <c r="DN43" s="146"/>
      <c r="DO43" s="146"/>
      <c r="DP43" s="146"/>
      <c r="DQ43" s="146"/>
      <c r="DR43" s="146"/>
      <c r="DS43" s="146"/>
      <c r="DT43" s="146"/>
      <c r="DU43" s="146"/>
      <c r="DV43" s="146"/>
      <c r="DW43" s="146"/>
      <c r="DX43" s="146"/>
      <c r="DY43" s="146"/>
      <c r="DZ43" s="146"/>
      <c r="EA43" s="146"/>
      <c r="EB43" s="146"/>
      <c r="EC43" s="146"/>
      <c r="ED43" s="146"/>
      <c r="EE43" s="146"/>
      <c r="EF43" s="146"/>
      <c r="EG43" s="146"/>
      <c r="EH43" s="146"/>
      <c r="EI43" s="146"/>
      <c r="EJ43" s="146"/>
      <c r="EK43" s="146"/>
      <c r="EL43" s="146"/>
      <c r="EM43" s="146"/>
      <c r="EN43" s="146"/>
      <c r="EO43" s="146"/>
      <c r="EP43" s="146"/>
      <c r="EQ43" s="146"/>
      <c r="ER43" s="146"/>
      <c r="ES43" s="146"/>
      <c r="ET43" s="146"/>
      <c r="EU43" s="146"/>
      <c r="EV43" s="146"/>
      <c r="EW43" s="146"/>
      <c r="EX43" s="146"/>
      <c r="EY43" s="146"/>
      <c r="EZ43" s="146"/>
      <c r="FA43" s="146"/>
      <c r="FB43" s="146"/>
      <c r="FC43" s="146"/>
      <c r="FD43" s="146"/>
      <c r="FE43" s="146"/>
      <c r="FF43" s="146"/>
      <c r="FG43" s="146"/>
      <c r="FH43" s="146"/>
      <c r="FI43" s="146"/>
      <c r="FJ43" s="146"/>
      <c r="FK43" s="146"/>
      <c r="FL43" s="146"/>
      <c r="FM43" s="146"/>
      <c r="FN43" s="146"/>
      <c r="FO43" s="146"/>
      <c r="FP43" s="146"/>
      <c r="FQ43" s="146"/>
      <c r="FR43" s="146"/>
      <c r="FS43" s="146"/>
      <c r="FT43" s="146"/>
      <c r="FU43" s="146"/>
      <c r="FV43" s="146"/>
      <c r="FW43" s="146"/>
      <c r="FX43" s="146"/>
      <c r="FY43" s="146"/>
      <c r="FZ43" s="146"/>
      <c r="GA43" s="146"/>
      <c r="GB43" s="146"/>
      <c r="GC43" s="146"/>
      <c r="GD43" s="146"/>
      <c r="GE43" s="146"/>
      <c r="GF43" s="146"/>
      <c r="GG43" s="146"/>
      <c r="GH43" s="146"/>
      <c r="GI43" s="146"/>
      <c r="GJ43" s="146"/>
      <c r="GK43" s="146"/>
      <c r="GL43" s="146"/>
      <c r="GM43" s="146"/>
      <c r="GN43" s="146"/>
      <c r="GO43" s="146"/>
      <c r="GP43" s="146"/>
      <c r="GQ43" s="146"/>
      <c r="GR43" s="146"/>
      <c r="GS43" s="146"/>
      <c r="GT43" s="146"/>
      <c r="GU43" s="146"/>
      <c r="GV43" s="146"/>
      <c r="GW43" s="146"/>
      <c r="GX43" s="146"/>
      <c r="GY43" s="146"/>
      <c r="GZ43" s="146"/>
      <c r="HA43" s="146"/>
      <c r="HB43" s="146"/>
      <c r="HC43" s="146"/>
    </row>
    <row r="44" spans="1:211" s="149" customFormat="1">
      <c r="A44" s="147"/>
      <c r="B44" s="148" t="s">
        <v>284</v>
      </c>
      <c r="C44" s="147"/>
      <c r="D44" s="147"/>
      <c r="E44" s="147"/>
      <c r="F44" s="147"/>
      <c r="G44" s="147"/>
      <c r="H44" s="147"/>
      <c r="I44" s="138"/>
      <c r="J44" s="138"/>
    </row>
    <row r="45" spans="1:211" s="149" customFormat="1">
      <c r="A45" s="147"/>
      <c r="B45" s="148" t="s">
        <v>285</v>
      </c>
      <c r="C45" s="147"/>
      <c r="D45" s="147"/>
      <c r="E45" s="147"/>
      <c r="F45" s="147"/>
      <c r="G45" s="147"/>
      <c r="H45" s="147"/>
      <c r="I45" s="147"/>
      <c r="J45" s="147"/>
    </row>
    <row r="46" spans="1:211">
      <c r="A46" s="150" t="s">
        <v>67</v>
      </c>
      <c r="B46" s="5" t="s">
        <v>286</v>
      </c>
    </row>
    <row r="47" spans="1:211">
      <c r="A47" s="150" t="s">
        <v>68</v>
      </c>
      <c r="B47" s="5" t="s">
        <v>287</v>
      </c>
    </row>
    <row r="48" spans="1:211">
      <c r="A48" s="150" t="s">
        <v>72</v>
      </c>
      <c r="B48" s="5" t="s">
        <v>288</v>
      </c>
    </row>
  </sheetData>
  <mergeCells count="41"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  <mergeCell ref="X1:AA1"/>
    <mergeCell ref="X3:AA3"/>
    <mergeCell ref="X4:AA4"/>
    <mergeCell ref="X2:AA2"/>
    <mergeCell ref="X5:AA5"/>
    <mergeCell ref="E14:E16"/>
    <mergeCell ref="F14:F16"/>
    <mergeCell ref="G14:G16"/>
    <mergeCell ref="I14:I16"/>
    <mergeCell ref="J14:J16"/>
    <mergeCell ref="H13:H16"/>
    <mergeCell ref="I13:J13"/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1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10"/>
  </cols>
  <sheetData>
    <row r="2" spans="1:9" ht="15.6">
      <c r="A2" s="205" t="s">
        <v>94</v>
      </c>
      <c r="B2" s="205" t="s">
        <v>99</v>
      </c>
      <c r="C2" s="206" t="s">
        <v>73</v>
      </c>
      <c r="D2" s="206"/>
      <c r="E2" s="206"/>
      <c r="F2" s="31"/>
      <c r="G2" s="31"/>
      <c r="H2" s="31"/>
      <c r="I2" s="31"/>
    </row>
    <row r="3" spans="1:9" ht="15.6">
      <c r="A3" s="205"/>
      <c r="B3" s="205"/>
      <c r="C3" s="205" t="s">
        <v>93</v>
      </c>
      <c r="D3" s="205"/>
      <c r="E3" s="205"/>
      <c r="F3" s="203"/>
      <c r="G3" s="203"/>
      <c r="H3" s="203"/>
      <c r="I3" s="203"/>
    </row>
    <row r="4" spans="1:9" ht="78">
      <c r="A4" s="205"/>
      <c r="B4" s="205"/>
      <c r="C4" s="27" t="s">
        <v>125</v>
      </c>
      <c r="D4" s="27" t="s">
        <v>109</v>
      </c>
      <c r="E4" s="27" t="s">
        <v>126</v>
      </c>
      <c r="F4" s="32"/>
      <c r="G4" s="32"/>
      <c r="H4" s="32"/>
      <c r="I4" s="32"/>
    </row>
    <row r="5" spans="1:9" ht="15.6">
      <c r="A5" s="207" t="s">
        <v>108</v>
      </c>
      <c r="B5" s="207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6">
      <c r="A6" s="208" t="s">
        <v>110</v>
      </c>
      <c r="B6" s="28" t="s">
        <v>100</v>
      </c>
      <c r="C6" s="204">
        <v>16.617999999999999</v>
      </c>
      <c r="D6" s="204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6">
      <c r="A7" s="208"/>
      <c r="B7" s="28" t="s">
        <v>101</v>
      </c>
      <c r="C7" s="204"/>
      <c r="D7" s="204"/>
      <c r="E7" s="7">
        <v>8</v>
      </c>
      <c r="F7" s="26"/>
      <c r="G7" s="26"/>
      <c r="H7" s="26"/>
      <c r="I7" s="26"/>
    </row>
    <row r="8" spans="1:9" ht="15.6">
      <c r="A8" s="209" t="s">
        <v>111</v>
      </c>
      <c r="B8" s="28" t="s">
        <v>100</v>
      </c>
      <c r="C8" s="204">
        <v>7.2619999999999996</v>
      </c>
      <c r="D8" s="204">
        <f>E8+E9</f>
        <v>13.266</v>
      </c>
      <c r="E8" s="7">
        <v>11.266</v>
      </c>
      <c r="F8" s="26"/>
      <c r="G8" s="26"/>
      <c r="H8" s="26"/>
      <c r="I8" s="26"/>
    </row>
    <row r="9" spans="1:9" ht="15.6">
      <c r="A9" s="209"/>
      <c r="B9" s="28" t="s">
        <v>101</v>
      </c>
      <c r="C9" s="204"/>
      <c r="D9" s="204"/>
      <c r="E9" s="7">
        <v>2</v>
      </c>
      <c r="F9" s="26"/>
      <c r="G9" s="26"/>
      <c r="H9" s="26"/>
      <c r="I9" s="26"/>
    </row>
    <row r="10" spans="1:9" ht="15.6">
      <c r="A10" s="35" t="s">
        <v>112</v>
      </c>
      <c r="B10" s="28" t="s">
        <v>102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6">
      <c r="A11" s="35" t="s">
        <v>113</v>
      </c>
      <c r="B11" s="28" t="s">
        <v>103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6">
      <c r="A12" s="35" t="s">
        <v>114</v>
      </c>
      <c r="B12" s="28" t="s">
        <v>100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6">
      <c r="A13" s="35" t="s">
        <v>95</v>
      </c>
      <c r="B13" s="28" t="s">
        <v>104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6">
      <c r="A14" s="35" t="s">
        <v>96</v>
      </c>
      <c r="B14" s="28" t="s">
        <v>105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6">
      <c r="A15" s="35" t="s">
        <v>97</v>
      </c>
      <c r="B15" s="28" t="s">
        <v>106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6">
      <c r="A16" s="35" t="s">
        <v>98</v>
      </c>
      <c r="B16" s="28" t="s">
        <v>106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6">
      <c r="A17" s="36" t="s">
        <v>119</v>
      </c>
      <c r="B17" s="30" t="s">
        <v>103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6">
      <c r="A18" s="35" t="s">
        <v>115</v>
      </c>
      <c r="B18" s="28" t="s">
        <v>100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6">
      <c r="A19" s="35" t="s">
        <v>116</v>
      </c>
      <c r="B19" s="28" t="s">
        <v>100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6">
      <c r="A20" s="209" t="s">
        <v>117</v>
      </c>
      <c r="B20" s="28" t="s">
        <v>100</v>
      </c>
      <c r="C20" s="204">
        <v>7.2709999999999999</v>
      </c>
      <c r="D20" s="204">
        <f>E20+E21</f>
        <v>8.7799999999999994</v>
      </c>
      <c r="E20" s="7">
        <v>3.78</v>
      </c>
      <c r="F20" s="26"/>
      <c r="G20" s="26"/>
      <c r="H20" s="26"/>
      <c r="I20" s="26"/>
    </row>
    <row r="21" spans="1:9" ht="15.6">
      <c r="A21" s="209"/>
      <c r="B21" s="28" t="s">
        <v>101</v>
      </c>
      <c r="C21" s="204"/>
      <c r="D21" s="204"/>
      <c r="E21" s="7">
        <v>5</v>
      </c>
      <c r="F21" s="26"/>
      <c r="G21" s="26"/>
      <c r="H21" s="26"/>
      <c r="I21" s="26"/>
    </row>
    <row r="22" spans="1:9" ht="31.2">
      <c r="A22" s="37" t="s">
        <v>120</v>
      </c>
      <c r="B22" s="28" t="s">
        <v>101</v>
      </c>
      <c r="C22" s="204">
        <v>7.2619999999999996</v>
      </c>
      <c r="D22" s="204">
        <f>E22+E23</f>
        <v>14.870000000000001</v>
      </c>
      <c r="E22" s="7">
        <v>8.24</v>
      </c>
      <c r="F22" s="26"/>
      <c r="G22" s="26"/>
      <c r="H22" s="26"/>
      <c r="I22" s="26"/>
    </row>
    <row r="23" spans="1:9" ht="15.6">
      <c r="A23" s="38" t="s">
        <v>121</v>
      </c>
      <c r="B23" s="28" t="s">
        <v>101</v>
      </c>
      <c r="C23" s="204"/>
      <c r="D23" s="204"/>
      <c r="E23" s="7">
        <v>6.63</v>
      </c>
      <c r="F23" s="26"/>
      <c r="G23" s="26"/>
      <c r="H23" s="26"/>
      <c r="I23" s="26"/>
    </row>
    <row r="24" spans="1:9" ht="15.6">
      <c r="A24" s="35" t="s">
        <v>118</v>
      </c>
      <c r="B24" s="28" t="s">
        <v>102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6">
      <c r="A25" s="208" t="s">
        <v>122</v>
      </c>
      <c r="B25" s="28" t="s">
        <v>100</v>
      </c>
      <c r="C25" s="204">
        <v>4.7309999999999999</v>
      </c>
      <c r="D25" s="204">
        <f>E25+E26</f>
        <v>8.9400000000000013</v>
      </c>
      <c r="E25" s="7">
        <v>4</v>
      </c>
      <c r="F25" s="26"/>
      <c r="G25" s="26"/>
      <c r="H25" s="26"/>
      <c r="I25" s="26"/>
    </row>
    <row r="26" spans="1:9" ht="15.6">
      <c r="A26" s="208"/>
      <c r="B26" s="28" t="s">
        <v>101</v>
      </c>
      <c r="C26" s="204"/>
      <c r="D26" s="204"/>
      <c r="E26" s="7">
        <v>4.9400000000000004</v>
      </c>
      <c r="F26" s="26"/>
      <c r="G26" s="26"/>
      <c r="H26" s="26"/>
      <c r="I26" s="26"/>
    </row>
    <row r="27" spans="1:9" ht="31.2">
      <c r="A27" s="37" t="s">
        <v>123</v>
      </c>
      <c r="B27" s="28" t="s">
        <v>107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6">
      <c r="A28" s="35" t="s">
        <v>124</v>
      </c>
      <c r="B28" s="28" t="s">
        <v>102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 </vt:lpstr>
      <vt:lpstr>П.1.3</vt:lpstr>
      <vt:lpstr>П.2.2</vt:lpstr>
      <vt:lpstr>Для совещания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2021-06-02T05:01:15Z</dcterms:modified>
</cp:coreProperties>
</file>