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3665" windowHeight="11280"/>
  </bookViews>
  <sheets>
    <sheet name="П.1.1 " sheetId="10" r:id="rId1"/>
    <sheet name="П.1.3" sheetId="4" r:id="rId2"/>
    <sheet name="П.2.2" sheetId="8" r:id="rId3"/>
  </sheets>
  <definedNames>
    <definedName name="_xlnm._FilterDatabase" localSheetId="0" hidden="1">'П.1.1 '!#REF!</definedName>
    <definedName name="_xlnm._FilterDatabase" localSheetId="1" hidden="1">П.1.3!$V$15:$AA$76</definedName>
    <definedName name="_xlnm._FilterDatabase" localSheetId="2" hidden="1">П.2.2!$A$16:$HC$36</definedName>
    <definedName name="_xlnm.Print_Area" localSheetId="0">'П.1.1 '!$A$1:$U$108</definedName>
    <definedName name="_xlnm.Print_Area" localSheetId="1">П.1.3!$A$1:$AI$77</definedName>
    <definedName name="_xlnm.Print_Area" localSheetId="2">П.2.2!$A$1:$AA$48</definedName>
  </definedNames>
  <calcPr calcId="124519"/>
</workbook>
</file>

<file path=xl/calcChain.xml><?xml version="1.0" encoding="utf-8"?>
<calcChain xmlns="http://schemas.openxmlformats.org/spreadsheetml/2006/main">
  <c r="S64" i="10"/>
  <c r="S20"/>
  <c r="S60"/>
  <c r="S69"/>
  <c r="S73"/>
  <c r="S79"/>
  <c r="S85"/>
  <c r="AE20" i="4" l="1"/>
  <c r="AF20"/>
  <c r="AH20"/>
  <c r="AD20"/>
  <c r="G36" i="8"/>
  <c r="D17" i="10"/>
  <c r="M17"/>
  <c r="U60" i="4" l="1"/>
  <c r="V60"/>
  <c r="W60"/>
  <c r="X60"/>
  <c r="Y60"/>
  <c r="T60"/>
  <c r="U59"/>
  <c r="Y59"/>
  <c r="T59"/>
  <c r="U58"/>
  <c r="V58"/>
  <c r="W58"/>
  <c r="X58"/>
  <c r="Y58"/>
  <c r="T58"/>
  <c r="W57"/>
  <c r="Y56"/>
  <c r="U54"/>
  <c r="V54"/>
  <c r="W54"/>
  <c r="X54"/>
  <c r="Y54"/>
  <c r="T54"/>
  <c r="U53"/>
  <c r="V53"/>
  <c r="W53"/>
  <c r="X53"/>
  <c r="Y53"/>
  <c r="T53"/>
  <c r="U52"/>
  <c r="V52"/>
  <c r="W52"/>
  <c r="X52"/>
  <c r="Y52"/>
  <c r="T52"/>
  <c r="U51"/>
  <c r="V51"/>
  <c r="W51"/>
  <c r="X51"/>
  <c r="Y51"/>
  <c r="T51"/>
  <c r="U50"/>
  <c r="V50"/>
  <c r="W50"/>
  <c r="X50"/>
  <c r="Y50"/>
  <c r="T50"/>
  <c r="U49"/>
  <c r="V49"/>
  <c r="W49"/>
  <c r="X49"/>
  <c r="Y49"/>
  <c r="T49"/>
  <c r="U48"/>
  <c r="V48"/>
  <c r="W48"/>
  <c r="X48"/>
  <c r="Y48"/>
  <c r="T48"/>
  <c r="V47"/>
  <c r="U46"/>
  <c r="Y46"/>
  <c r="T46"/>
  <c r="T45"/>
  <c r="T21"/>
  <c r="AE60"/>
  <c r="AH60"/>
  <c r="AD60"/>
  <c r="AE59"/>
  <c r="AD59"/>
  <c r="AE58"/>
  <c r="AF58"/>
  <c r="AH58"/>
  <c r="AD58"/>
  <c r="AE57"/>
  <c r="AF57"/>
  <c r="AH57"/>
  <c r="AD57"/>
  <c r="AF56"/>
  <c r="AE55"/>
  <c r="AF55"/>
  <c r="AH55"/>
  <c r="AD55"/>
  <c r="AE54"/>
  <c r="AF54"/>
  <c r="AH54"/>
  <c r="AD54"/>
  <c r="AE53"/>
  <c r="AF53"/>
  <c r="AH53"/>
  <c r="AD53"/>
  <c r="AE52"/>
  <c r="AF52"/>
  <c r="AH52"/>
  <c r="AD52"/>
  <c r="AE51"/>
  <c r="AH51"/>
  <c r="AD51"/>
  <c r="AE50"/>
  <c r="AF50"/>
  <c r="AH50"/>
  <c r="AD50"/>
  <c r="AE49"/>
  <c r="AH49"/>
  <c r="AD49"/>
  <c r="AE48"/>
  <c r="AH48"/>
  <c r="AD48"/>
  <c r="AF47"/>
  <c r="AE46"/>
  <c r="AD46"/>
  <c r="AD45"/>
  <c r="AE44"/>
  <c r="AF44"/>
  <c r="AH44"/>
  <c r="AD44"/>
  <c r="AD43" s="1"/>
  <c r="U43"/>
  <c r="V43"/>
  <c r="W43"/>
  <c r="X43"/>
  <c r="Y43"/>
  <c r="T43"/>
  <c r="U18"/>
  <c r="V18"/>
  <c r="W18"/>
  <c r="X18"/>
  <c r="Y18"/>
  <c r="T18"/>
  <c r="U20"/>
  <c r="V20"/>
  <c r="W20"/>
  <c r="X20"/>
  <c r="Y20"/>
  <c r="T20"/>
  <c r="T19" s="1"/>
  <c r="AE25"/>
  <c r="AF25"/>
  <c r="AH25"/>
  <c r="AD25"/>
  <c r="AE24"/>
  <c r="AF24"/>
  <c r="AH24"/>
  <c r="AD24"/>
  <c r="AE23"/>
  <c r="AF23"/>
  <c r="AG23"/>
  <c r="AH23"/>
  <c r="AD23"/>
  <c r="AE22"/>
  <c r="AF22"/>
  <c r="AH22"/>
  <c r="AD22"/>
  <c r="AE21"/>
  <c r="AF21"/>
  <c r="AH21"/>
  <c r="AD21"/>
  <c r="X25"/>
  <c r="T25"/>
  <c r="U24"/>
  <c r="V24"/>
  <c r="W24"/>
  <c r="X24"/>
  <c r="Y24"/>
  <c r="T24"/>
  <c r="U23"/>
  <c r="V23"/>
  <c r="X23"/>
  <c r="Y23"/>
  <c r="T23"/>
  <c r="U22"/>
  <c r="V22"/>
  <c r="W22"/>
  <c r="X22"/>
  <c r="Y22"/>
  <c r="T22"/>
  <c r="U21"/>
  <c r="V21"/>
  <c r="W21"/>
  <c r="X21"/>
  <c r="Y21"/>
  <c r="U85" i="10"/>
  <c r="AI58" i="4" s="1"/>
  <c r="AG54"/>
  <c r="S77" i="10"/>
  <c r="AG53" i="4" s="1"/>
  <c r="AG49"/>
  <c r="S28" i="10"/>
  <c r="AG24" i="4" s="1"/>
  <c r="S22" i="10"/>
  <c r="AG22" i="4" s="1"/>
  <c r="S19" i="10"/>
  <c r="AG21" i="4" s="1"/>
  <c r="Q37" i="8" l="1"/>
  <c r="AG58" i="4"/>
  <c r="P18" i="10"/>
  <c r="S91"/>
  <c r="AG60" i="4" s="1"/>
  <c r="R91" i="10"/>
  <c r="AF60" i="4" s="1"/>
  <c r="D91" i="10"/>
  <c r="U90"/>
  <c r="D90"/>
  <c r="D85"/>
  <c r="S84"/>
  <c r="O84"/>
  <c r="U83"/>
  <c r="O83"/>
  <c r="D83" s="1"/>
  <c r="U82"/>
  <c r="U79"/>
  <c r="D79"/>
  <c r="U77"/>
  <c r="D77"/>
  <c r="AG52" i="4"/>
  <c r="D73" i="10"/>
  <c r="S72"/>
  <c r="AG51" i="4" s="1"/>
  <c r="R69" i="10"/>
  <c r="AF51" i="4" s="1"/>
  <c r="D69" i="10"/>
  <c r="S67"/>
  <c r="AG50" i="4" s="1"/>
  <c r="D67" i="10"/>
  <c r="R64"/>
  <c r="AF49" i="4" s="1"/>
  <c r="D64" i="10"/>
  <c r="S61"/>
  <c r="AG48" i="4" s="1"/>
  <c r="R60" i="10"/>
  <c r="AF48" i="4" s="1"/>
  <c r="D60" i="10"/>
  <c r="U59"/>
  <c r="O59"/>
  <c r="U58"/>
  <c r="D58"/>
  <c r="U57"/>
  <c r="O57"/>
  <c r="S56"/>
  <c r="T55"/>
  <c r="T54" s="1"/>
  <c r="Q55"/>
  <c r="Q54" s="1"/>
  <c r="P55"/>
  <c r="P54" s="1"/>
  <c r="O54"/>
  <c r="N54"/>
  <c r="M54"/>
  <c r="L54"/>
  <c r="K54"/>
  <c r="J54"/>
  <c r="D54"/>
  <c r="U52"/>
  <c r="U51" s="1"/>
  <c r="Q22" i="8" s="1"/>
  <c r="T51" i="10"/>
  <c r="S51"/>
  <c r="R51"/>
  <c r="Q51"/>
  <c r="P51"/>
  <c r="S37"/>
  <c r="AG25" i="4" s="1"/>
  <c r="O37" i="10"/>
  <c r="D28"/>
  <c r="U27"/>
  <c r="D27"/>
  <c r="D22"/>
  <c r="D19"/>
  <c r="T18"/>
  <c r="R18"/>
  <c r="Q18"/>
  <c r="O17"/>
  <c r="N17"/>
  <c r="L17"/>
  <c r="K17"/>
  <c r="J17"/>
  <c r="G27" l="1"/>
  <c r="H27" s="1"/>
  <c r="AI23" i="4"/>
  <c r="Q19" i="8"/>
  <c r="D57" i="10"/>
  <c r="Y45" i="4"/>
  <c r="G58" i="10"/>
  <c r="H58" s="1"/>
  <c r="AI46" i="4"/>
  <c r="Q25" i="8"/>
  <c r="G79" i="10"/>
  <c r="H79" s="1"/>
  <c r="Q33" i="8"/>
  <c r="AI54" i="4"/>
  <c r="G83" i="10"/>
  <c r="H83" s="1"/>
  <c r="AI56" i="4"/>
  <c r="Q35" i="8"/>
  <c r="G57" i="10"/>
  <c r="H57" s="1"/>
  <c r="Q24" i="8"/>
  <c r="AI45" i="4"/>
  <c r="D59" i="10"/>
  <c r="Y47" i="4"/>
  <c r="G77" i="10"/>
  <c r="H77" s="1"/>
  <c r="Q32" i="8"/>
  <c r="AI53" i="4"/>
  <c r="G82" i="10"/>
  <c r="H82" s="1"/>
  <c r="AI55" i="4"/>
  <c r="Q34" i="8"/>
  <c r="D84" i="10"/>
  <c r="Y57" i="4"/>
  <c r="D37" i="10"/>
  <c r="Y25" i="4"/>
  <c r="U56" i="10"/>
  <c r="AG44" i="4"/>
  <c r="G59" i="10"/>
  <c r="H59" s="1"/>
  <c r="Q26" i="8"/>
  <c r="AI47" i="4"/>
  <c r="U84" i="10"/>
  <c r="AG57" i="4"/>
  <c r="G90" i="10"/>
  <c r="H90" s="1"/>
  <c r="AI59" i="4"/>
  <c r="Q38" i="8"/>
  <c r="U37" i="10"/>
  <c r="Q17"/>
  <c r="Q16" s="1"/>
  <c r="U64"/>
  <c r="U60"/>
  <c r="T17"/>
  <c r="T16" s="1"/>
  <c r="U73"/>
  <c r="P17"/>
  <c r="P16" s="1"/>
  <c r="R17"/>
  <c r="R55"/>
  <c r="R54" s="1"/>
  <c r="U91"/>
  <c r="U22"/>
  <c r="U69"/>
  <c r="G85"/>
  <c r="H85" s="1"/>
  <c r="G52"/>
  <c r="U19"/>
  <c r="U67"/>
  <c r="G69" l="1"/>
  <c r="H69" s="1"/>
  <c r="Q30" i="8"/>
  <c r="AI51" i="4"/>
  <c r="G73" i="10"/>
  <c r="H73" s="1"/>
  <c r="AI52" i="4"/>
  <c r="Q31" i="8"/>
  <c r="G64" i="10"/>
  <c r="H64" s="1"/>
  <c r="AI49" i="4"/>
  <c r="Q28" i="8"/>
  <c r="G56" i="10"/>
  <c r="H56" s="1"/>
  <c r="Q23" i="8"/>
  <c r="AI44" i="4"/>
  <c r="G22" i="10"/>
  <c r="H22" s="1"/>
  <c r="Q18" i="8"/>
  <c r="AI22" i="4"/>
  <c r="G84" i="10"/>
  <c r="H84" s="1"/>
  <c r="Q36" i="8"/>
  <c r="AI57" i="4"/>
  <c r="G67" i="10"/>
  <c r="H67" s="1"/>
  <c r="Q29" i="8"/>
  <c r="AI50" i="4"/>
  <c r="AI21"/>
  <c r="Q17" i="8"/>
  <c r="G91" i="10"/>
  <c r="H91" s="1"/>
  <c r="Q39" i="8"/>
  <c r="AI60" i="4"/>
  <c r="G60" i="10"/>
  <c r="H60" s="1"/>
  <c r="Q27" i="8"/>
  <c r="AI48" i="4"/>
  <c r="G37" i="10"/>
  <c r="H37" s="1"/>
  <c r="Q21" i="8"/>
  <c r="AI25" i="4"/>
  <c r="S18" i="10"/>
  <c r="R16"/>
  <c r="S55"/>
  <c r="S54" s="1"/>
  <c r="G51"/>
  <c r="H52"/>
  <c r="H51" s="1"/>
  <c r="G19"/>
  <c r="U55"/>
  <c r="U54" s="1"/>
  <c r="G55" l="1"/>
  <c r="G54" s="1"/>
  <c r="H55"/>
  <c r="H54" s="1"/>
  <c r="S17"/>
  <c r="S16" s="1"/>
  <c r="AG20" i="4"/>
  <c r="U28" i="10"/>
  <c r="H19"/>
  <c r="AI24" i="4" l="1"/>
  <c r="Q20" i="8"/>
  <c r="G28" i="10"/>
  <c r="U18"/>
  <c r="U17" l="1"/>
  <c r="U16" s="1"/>
  <c r="AI20" i="4"/>
  <c r="H28" i="10"/>
  <c r="H18" s="1"/>
  <c r="H17" s="1"/>
  <c r="H16" s="1"/>
  <c r="G18"/>
  <c r="G17" s="1"/>
  <c r="G16" s="1"/>
  <c r="O21" i="4" l="1"/>
  <c r="U19" l="1"/>
  <c r="V19"/>
  <c r="W19"/>
  <c r="X19"/>
  <c r="Y19"/>
  <c r="U42"/>
  <c r="V42"/>
  <c r="W42"/>
  <c r="X42"/>
  <c r="Y42"/>
  <c r="T42"/>
  <c r="G21" i="8" l="1"/>
  <c r="AF43" i="4" l="1"/>
  <c r="O56" l="1"/>
  <c r="G34" i="8"/>
  <c r="O44" i="4"/>
  <c r="O25" l="1"/>
  <c r="O49" l="1"/>
  <c r="O57" l="1"/>
  <c r="O58"/>
  <c r="O60" l="1"/>
  <c r="O59"/>
  <c r="AE39" l="1"/>
  <c r="AF39"/>
  <c r="AG39"/>
  <c r="AH39"/>
  <c r="AD39"/>
  <c r="AI40" l="1"/>
  <c r="AI39" s="1"/>
  <c r="J16"/>
  <c r="K16" s="1"/>
  <c r="L16" s="1"/>
  <c r="M16" s="1"/>
  <c r="D16"/>
  <c r="E16" s="1"/>
  <c r="F16" s="1"/>
  <c r="G16" s="1"/>
  <c r="AD19" l="1"/>
  <c r="AE43"/>
  <c r="AE42" s="1"/>
  <c r="AD42"/>
  <c r="AG43" l="1"/>
  <c r="AG42" s="1"/>
  <c r="AD18"/>
  <c r="AE19"/>
  <c r="AE18" s="1"/>
  <c r="AF42"/>
  <c r="O39"/>
  <c r="AH43" l="1"/>
  <c r="AH42" s="1"/>
  <c r="AF19"/>
  <c r="AF18" s="1"/>
  <c r="O47"/>
  <c r="O48"/>
  <c r="O22"/>
  <c r="O23"/>
  <c r="O24"/>
  <c r="O46"/>
  <c r="O50"/>
  <c r="O51"/>
  <c r="O52"/>
  <c r="O53"/>
  <c r="O54"/>
  <c r="O55"/>
  <c r="O20" l="1"/>
  <c r="AG19"/>
  <c r="AG18" s="1"/>
  <c r="AH19" l="1"/>
  <c r="AH18" s="1"/>
  <c r="AI19"/>
  <c r="B17" l="1"/>
  <c r="C17" s="1"/>
  <c r="D17" s="1"/>
  <c r="E17" s="1"/>
  <c r="F17" s="1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U17" s="1"/>
  <c r="V17" s="1"/>
  <c r="W17" s="1"/>
  <c r="X17" s="1"/>
  <c r="Y17" s="1"/>
  <c r="Z17" s="1"/>
  <c r="AA17" s="1"/>
  <c r="AB17" s="1"/>
  <c r="AC17" s="1"/>
  <c r="AD17" s="1"/>
  <c r="AE17" s="1"/>
  <c r="AF17" s="1"/>
  <c r="AG17" s="1"/>
  <c r="AH17" s="1"/>
  <c r="AI17" s="1"/>
  <c r="O19" l="1"/>
  <c r="AI43" l="1"/>
  <c r="AI42" s="1"/>
  <c r="AI18" s="1"/>
  <c r="O45"/>
  <c r="O43" l="1"/>
  <c r="O42" s="1"/>
  <c r="O18" s="1"/>
</calcChain>
</file>

<file path=xl/sharedStrings.xml><?xml version="1.0" encoding="utf-8"?>
<sst xmlns="http://schemas.openxmlformats.org/spreadsheetml/2006/main" count="655" uniqueCount="373">
  <si>
    <t>№ п/п</t>
  </si>
  <si>
    <t>Наименование объекта</t>
  </si>
  <si>
    <t>С/П *</t>
  </si>
  <si>
    <t>млн. рублей</t>
  </si>
  <si>
    <t>Ввод мощностей</t>
  </si>
  <si>
    <t>итого</t>
  </si>
  <si>
    <t>Объем финансирования****</t>
  </si>
  <si>
    <t>ВСЕГО</t>
  </si>
  <si>
    <t>Техническое перевооружение и реконструкция</t>
  </si>
  <si>
    <t>Энергосбережение и повышение энергетической эффективности</t>
  </si>
  <si>
    <t>1.1</t>
  </si>
  <si>
    <t>Приложение № 1.1
к Приказу Минэнерго России
от 24.03.2010 № 114</t>
  </si>
  <si>
    <t>Утверждаю</t>
  </si>
  <si>
    <t>(подпись)</t>
  </si>
  <si>
    <t>М.П.</t>
  </si>
  <si>
    <t>1.1.1</t>
  </si>
  <si>
    <t>С/П</t>
  </si>
  <si>
    <t>Реконструкция электрических сетей  0,4-10(6)кВ в городе Вихоревка,  поселках Братского и Нижнеилимского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</si>
  <si>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1.1.2</t>
  </si>
  <si>
    <t>Реконструкция электрических сетей  0,4-10(6)кВ в Чунском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</si>
  <si>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1.1.3</t>
  </si>
  <si>
    <t>1.1.4</t>
  </si>
  <si>
    <t>Реконструкция электрических сетей  0,4-10(6)кВ в Ленинском районе города Иркутска, Иркутском и Ангарском районах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</si>
  <si>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1.1.6</t>
  </si>
  <si>
    <t>…</t>
  </si>
  <si>
    <t>Создание систем противоаварийной и режимной автоматики</t>
  </si>
  <si>
    <t>1.2</t>
  </si>
  <si>
    <t>Объект 1</t>
  </si>
  <si>
    <t>Объект 2</t>
  </si>
  <si>
    <t>1</t>
  </si>
  <si>
    <t>2</t>
  </si>
  <si>
    <t>Создание систем телемеханики и связи</t>
  </si>
  <si>
    <t>1.3</t>
  </si>
  <si>
    <t>Установка устройств регулирования напряжения и компенсации реактивной мощности</t>
  </si>
  <si>
    <t>1.4</t>
  </si>
  <si>
    <t>1.5</t>
  </si>
  <si>
    <t>Прочее</t>
  </si>
  <si>
    <t>Приобретение автотехники</t>
  </si>
  <si>
    <t>1.5.1</t>
  </si>
  <si>
    <t>Новое строительство</t>
  </si>
  <si>
    <t>2.1</t>
  </si>
  <si>
    <t>2.1.1</t>
  </si>
  <si>
    <t xml:space="preserve">Строительство ВЛ-35 кВ,  ПС 35/6кВ "Боково" в Ленинском районе города Иркутска </t>
  </si>
  <si>
    <t>2.1.2</t>
  </si>
  <si>
    <t>2.1.4</t>
  </si>
  <si>
    <t>2.1.5</t>
  </si>
  <si>
    <t>2.1.7</t>
  </si>
  <si>
    <t>2.1.8</t>
  </si>
  <si>
    <t xml:space="preserve">Строительство электрических сетей напряжением 6 кВ от новой ПС 35/6кВ "Боково" в Ленинском районе города Иркутска </t>
  </si>
  <si>
    <t>2.1.9</t>
  </si>
  <si>
    <t>Строительство электрических сетей в жилом районе Порожский, городе Братске</t>
  </si>
  <si>
    <t>Строительство электрических сетей в Нижнеилимском районе</t>
  </si>
  <si>
    <t>Строительство электрических сетей в Чунском районе</t>
  </si>
  <si>
    <t>2.1.10</t>
  </si>
  <si>
    <t>2.1.11</t>
  </si>
  <si>
    <t>Строительство электрических сетей 0,4-10(6)кВ в городе Братске</t>
  </si>
  <si>
    <t>2.1.12</t>
  </si>
  <si>
    <t>2.1.13</t>
  </si>
  <si>
    <t>2.1.15</t>
  </si>
  <si>
    <t>2.2</t>
  </si>
  <si>
    <t>Прочее новое строительство</t>
  </si>
  <si>
    <t>в том числе ПТП</t>
  </si>
  <si>
    <t>Справочно:</t>
  </si>
  <si>
    <t>Оплата процентов за привлеченные кредитные ресурсы</t>
  </si>
  <si>
    <t>С - строительство, П - проектирование.</t>
  </si>
  <si>
    <t>*</t>
  </si>
  <si>
    <t>**</t>
  </si>
  <si>
    <t>***</t>
  </si>
  <si>
    <t>Согласно проектной документации в текущих ценах (без НДС).</t>
  </si>
  <si>
    <t>Для сетевых организаций, переходящих на метод тарифного регулирования RAB, горизонт планирования может быть больше.</t>
  </si>
  <si>
    <t>В прогнозных ценах соответствующего года.</t>
  </si>
  <si>
    <t>****</t>
  </si>
  <si>
    <t>Приложение № 1.3
к Приказу Минэнерго России
от 24.03.2010 № 114</t>
  </si>
  <si>
    <t>Наименование проекта</t>
  </si>
  <si>
    <t>Ввод мощностей *</t>
  </si>
  <si>
    <t>МВт, Гкал/час, км, МВА</t>
  </si>
  <si>
    <t>Итого</t>
  </si>
  <si>
    <t xml:space="preserve">Вывод мощностей </t>
  </si>
  <si>
    <t>млн. руб.</t>
  </si>
  <si>
    <t>Ввод основных средств сетевых организаций</t>
  </si>
  <si>
    <t>I кв.</t>
  </si>
  <si>
    <t>II кв.</t>
  </si>
  <si>
    <t>III кв.</t>
  </si>
  <si>
    <t>IV кв.</t>
  </si>
  <si>
    <t>км/МВ·А/другое ***</t>
  </si>
  <si>
    <t xml:space="preserve">*  </t>
  </si>
  <si>
    <t>Не заполняется сетевыми организациями.</t>
  </si>
  <si>
    <t xml:space="preserve">** </t>
  </si>
  <si>
    <t>При осуществлении технического перевооружения и реконструкции действующих объектов основных средств указывается увеличение первоначальной стоимости объектов основных средств (без НДС) в результате технического перевооружения и реконструкции.</t>
  </si>
  <si>
    <t xml:space="preserve">***  </t>
  </si>
  <si>
    <t>Иные натуральные количественные показатели объектов основных средств.</t>
  </si>
  <si>
    <r>
      <rPr>
        <b/>
        <sz val="12"/>
        <rFont val="Times New Roman"/>
        <family val="1"/>
        <charset val="204"/>
      </rPr>
      <t>Примечание</t>
    </r>
    <r>
      <rPr>
        <sz val="12"/>
        <rFont val="Times New Roman"/>
        <family val="1"/>
        <charset val="204"/>
      </rPr>
      <t>: для сетевых объектов с разделением объектов на подстанции, воздушные линии и кабельные линии.</t>
    </r>
  </si>
  <si>
    <t>АО "БЭСК"</t>
  </si>
  <si>
    <t>Реконструкция электрических сетей  0,4-10(6)кВ в городе Братске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</si>
  <si>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Строительство электрических сетей в городе Вихоревка, поселках Братского района</t>
  </si>
  <si>
    <t>МВА/км</t>
  </si>
  <si>
    <t>Остаточ-ная стоимость строитель-ства **</t>
  </si>
  <si>
    <t>План 
финанси-рования текущего года</t>
  </si>
  <si>
    <t>Год 
начала строитель-ства</t>
  </si>
  <si>
    <t>Год 
окончания строитель-ства</t>
  </si>
  <si>
    <t>Проектная мощность/ 
протяжен-ность сетей</t>
  </si>
  <si>
    <t>Полная 
стоимость строитель-ства **</t>
  </si>
  <si>
    <t>2,52 МВА
6,8 км</t>
  </si>
  <si>
    <t>0,8 МВА
3,4 км</t>
  </si>
  <si>
    <t>Автоматизированная 
информационно-измерительная система  учета электроэнергии АО «БЭСК»</t>
  </si>
  <si>
    <t>2.1.3</t>
  </si>
  <si>
    <t>Строительство электрических сетей напряжением 10(6)-0,4кВ в городе Усть-Илимске</t>
  </si>
  <si>
    <t>0,4 МВА
1,1 км</t>
  </si>
  <si>
    <t>1,26 МВА
3,4 км</t>
  </si>
  <si>
    <t>0,4 МВА
2,5 км</t>
  </si>
  <si>
    <t>1,26 МВА
2,2 км</t>
  </si>
  <si>
    <t>план 
2020 года</t>
  </si>
  <si>
    <t>план 
2021 года</t>
  </si>
  <si>
    <t>план 
2022 года</t>
  </si>
  <si>
    <t>план 
2023 года</t>
  </si>
  <si>
    <t>план 
2024 года</t>
  </si>
  <si>
    <t>0,75 МВА
2,1 км</t>
  </si>
  <si>
    <t>0,4 МВА
0,8 км</t>
  </si>
  <si>
    <t>0,8 МВА
3,7 км</t>
  </si>
  <si>
    <t>Стадия реализа-ции проекта</t>
  </si>
  <si>
    <t>Прогноз ввода/вывода объектов инвестиционной программы 2020 - 2024 гг.</t>
  </si>
  <si>
    <t>Первоначальная стоимость вводимых основных средств (без НДС)**</t>
  </si>
  <si>
    <t>план 2020 года</t>
  </si>
  <si>
    <t>План 2021 года</t>
  </si>
  <si>
    <t>План 2022 года</t>
  </si>
  <si>
    <t>План 2023 года</t>
  </si>
  <si>
    <t>План 2024 года</t>
  </si>
  <si>
    <t>Акционерное общество "Братская электросетевая компания"</t>
  </si>
  <si>
    <t>2.1.16</t>
  </si>
  <si>
    <t>2.1.17</t>
  </si>
  <si>
    <t>2.1.18</t>
  </si>
  <si>
    <t>Строительство ВЛ-35 кВ,  ПС 35/10кВ в п.Янталь, Усть-Кутского района</t>
  </si>
  <si>
    <t>0,8 МВА
2,3 км</t>
  </si>
  <si>
    <t>0,25 МВА
3,2 км</t>
  </si>
  <si>
    <t>1,05 МВА
5,5 км</t>
  </si>
  <si>
    <t>2,16 МВА
6,4 км</t>
  </si>
  <si>
    <t>ПИР</t>
  </si>
  <si>
    <t>Строительство ВЛ-35кВ, ПС 35/6 кВ "Порожская" в жилом районе Порожский города Братск</t>
  </si>
  <si>
    <t>4,4 км</t>
  </si>
  <si>
    <t>Реконструкция ПС 35/6 кВ "Строительная" и строительство 2-х цепной ВЛ-35кВ в городе Усть-Илимске</t>
  </si>
  <si>
    <t>20 МВА
2-х цепная ВЛ-35кВ 
0,4 км</t>
  </si>
  <si>
    <t>1,2 МВА
7,4 км</t>
  </si>
  <si>
    <t>32 МВА
 2-х цепная ВЛ-35 кВ по 3,2 км</t>
  </si>
  <si>
    <t>1,91 МВА
2,4 км</t>
  </si>
  <si>
    <t>0,4 МВА
3 км</t>
  </si>
  <si>
    <t>4,89 МВА
4,9 км</t>
  </si>
  <si>
    <t>1,9 км</t>
  </si>
  <si>
    <t>12,8 км</t>
  </si>
  <si>
    <t>2,29 МВА
0,5км</t>
  </si>
  <si>
    <t>2,06 МВА
3,4 км</t>
  </si>
  <si>
    <t>1,53 МВА
2,5 км</t>
  </si>
  <si>
    <t>0,4 МВА
2,8 км</t>
  </si>
  <si>
    <t>4,77 МВА
9,8 км</t>
  </si>
  <si>
    <t>2,41 МВА
8,9 км</t>
  </si>
  <si>
    <t>1,6 МВА</t>
  </si>
  <si>
    <t>3,8 МВА
17 км</t>
  </si>
  <si>
    <t>2,52 МВА
4,4 км</t>
  </si>
  <si>
    <t>2 МВА
12 км</t>
  </si>
  <si>
    <t>2,8 МВА
7,4 км</t>
  </si>
  <si>
    <t>0,4 МВА
4,1 км</t>
  </si>
  <si>
    <t>0,4 МВА
2,4 км</t>
  </si>
  <si>
    <t>4,87 МВА
15,7 км</t>
  </si>
  <si>
    <t>7,2 МВА
12,2 км</t>
  </si>
  <si>
    <t>18,86 МВА
66,85</t>
  </si>
  <si>
    <t xml:space="preserve">26,06 МВА
79,05 км </t>
  </si>
  <si>
    <t>Перечень инвестиционных проектов на период реализации инвестиционной программы на 2020 - 2024 годы и план их финансирования</t>
  </si>
  <si>
    <t>Приложение № 2.2
к Приказу Минэнерго России
от 24.03.2010 № 114</t>
  </si>
  <si>
    <t>Краткое описание инвестиционной программы 2020 - 2024 гг.</t>
  </si>
  <si>
    <t>Наименование направления/
проекта инвестиционной программы</t>
  </si>
  <si>
    <t>Субъект Российской Федерации,
на территории которого реализуется инвестицион-
ный проект</t>
  </si>
  <si>
    <t>Место расположения объекта</t>
  </si>
  <si>
    <t>Технические характеристики</t>
  </si>
  <si>
    <t>Используемое топливо</t>
  </si>
  <si>
    <t>Сроки реализации проекта</t>
  </si>
  <si>
    <t>Наличие исходно-разрешительной документации</t>
  </si>
  <si>
    <t>Процент освоения сметной стоимости
на 01.01 года №,
%</t>
  </si>
  <si>
    <t>Техническая готовность объекта
на 01.01.20__,
% **</t>
  </si>
  <si>
    <t>Стоимость объекта, млн. рублей</t>
  </si>
  <si>
    <t>Остаточная стоимость объекта на 01.01. года №,
млн. рублей</t>
  </si>
  <si>
    <t>Обоснование необходимости реализации проекта</t>
  </si>
  <si>
    <t>Показатели экономической эффективности реализации инвестиционного проекта ****</t>
  </si>
  <si>
    <t>мощность,
 МВА</t>
  </si>
  <si>
    <t>выработка,
млн. кВт/ч</t>
  </si>
  <si>
    <t>длина ВЛ/КЛ, км</t>
  </si>
  <si>
    <t>год
начала строитель-ства</t>
  </si>
  <si>
    <t>год
ввода в эксплуата-цию</t>
  </si>
  <si>
    <t>утвержденная проектно-сметная документация
(+; -)</t>
  </si>
  <si>
    <t>заключение Главгосэкспертизы
 России
(+; -)</t>
  </si>
  <si>
    <t>оформленный в соответствии с законодательством землеотвод
(+; -)</t>
  </si>
  <si>
    <t>разрешение
на строительство
(+; -)</t>
  </si>
  <si>
    <t>в соответствии
с проектно-
сметной
документацией ***</t>
  </si>
  <si>
    <t>в соответствии
с итогами конкурсов
и заключенны-ми договорами</t>
  </si>
  <si>
    <t>решаемые задачи *</t>
  </si>
  <si>
    <t>режимно-балансовая необходимость</t>
  </si>
  <si>
    <t>основание включения инвестиционного
проекта в инвести-
ционную программу (решение Правительства Российской Федерации, федеральные, региональные
и муниципальные)</t>
  </si>
  <si>
    <t>Доходность</t>
  </si>
  <si>
    <t>Срок окупаемости</t>
  </si>
  <si>
    <t>NPV,
млн. рублей</t>
  </si>
  <si>
    <t>IRR,
%</t>
  </si>
  <si>
    <t>простой</t>
  </si>
  <si>
    <t>дискон-
тиро-
ванный</t>
  </si>
  <si>
    <t>Иркутская область</t>
  </si>
  <si>
    <t>г.Братск</t>
  </si>
  <si>
    <t>г.Вихоревка, поселки Братского и Нижнеилимского районов</t>
  </si>
  <si>
    <t>Чунский район</t>
  </si>
  <si>
    <t>Ленинский район города Иркутска, Иркутский и Ангарский районы</t>
  </si>
  <si>
    <t>г. Усть-Илимск</t>
  </si>
  <si>
    <t>Ленинский район города Иркутска</t>
  </si>
  <si>
    <t xml:space="preserve"> п.Мегет,  Ангарский район</t>
  </si>
  <si>
    <t>г.Вихоревка, поселки Братского района</t>
  </si>
  <si>
    <t>Нижнеилимский район</t>
  </si>
  <si>
    <t>В том числе:</t>
  </si>
  <si>
    <t>- степень износа электрооборудования</t>
  </si>
  <si>
    <t>- срок вывода из эксплуатации электрооборудования</t>
  </si>
  <si>
    <t>- уровень технического оснащения электрооборудования</t>
  </si>
  <si>
    <t>- требования Системного оператора к электроэнергетическому объекту, которые необходимы для надежного и бесперебойного электрообеспечения объекта (энергорайона)</t>
  </si>
  <si>
    <t>Определяется исходя из выполнения графика строительства.</t>
  </si>
  <si>
    <t>В текущих ценах без НДС с применением коэффициента пересчета к базовым ценам Минрегион России или иных уполномоченных государственных органов (указать).</t>
  </si>
  <si>
    <t>Приложить финансовую модель по проекту (приложение 2.3).</t>
  </si>
  <si>
    <t>г. Братск, г.Вихоревка, г.Иркутск, г.Тайшет, Иркутский и Ангарский районы, поселки Братского, Чунского, Нижнеилимского, Усть-Кутского и Тайшетского районов</t>
  </si>
  <si>
    <t>п.Янталь Усть-Кутского района</t>
  </si>
  <si>
    <t>Усть-Кутский район</t>
  </si>
  <si>
    <t>п.Парижская Коммуна, Тайшетского района</t>
  </si>
  <si>
    <t>Строительство распределительных сетей 10-0,4кВ в г.Тайшет, п.Тагул, д.Сергино, п.Невельская, д.Малиновка, г.Бирюсинск Тайшетского района</t>
  </si>
  <si>
    <t>4,75 км</t>
  </si>
  <si>
    <t xml:space="preserve">2,4 км </t>
  </si>
  <si>
    <t>7,15 км</t>
  </si>
  <si>
    <t>41,48 МВА
41,7 км</t>
  </si>
  <si>
    <t>46,35 МВА
57,4 км</t>
  </si>
  <si>
    <t>54,87 МВА
37,3 км</t>
  </si>
  <si>
    <t>2.1.14</t>
  </si>
  <si>
    <t xml:space="preserve">Строительство ЛЭП-10 кВ от ПС "Покосное" в поселке Сосновый, Братского района. </t>
  </si>
  <si>
    <t>50 МВА
2-х цепная ВЛ-35кВ по 10,8 км</t>
  </si>
  <si>
    <t>9,2 МВА
2 км</t>
  </si>
  <si>
    <t>1,8 км</t>
  </si>
  <si>
    <t>0,8 МВА
1,3 км</t>
  </si>
  <si>
    <t>0,63 МВА
1,1 км</t>
  </si>
  <si>
    <t>Строительство ПС 27,5/10кВ. Распределительных сетей 10-0,4кВ в п.Парижская Коммуна, Тайшетском районе</t>
  </si>
  <si>
    <t>3,29 МВА
6,8 км</t>
  </si>
  <si>
    <t>7 км</t>
  </si>
  <si>
    <t>Тайшетский район</t>
  </si>
  <si>
    <t xml:space="preserve"> Тайшетский район</t>
  </si>
  <si>
    <t>Братский район</t>
  </si>
  <si>
    <t>Строительство ЛЭП-10 кВ от поселка Тамтачет через поселок Полинчет до поселка Кондратьево в Тайшетском районе</t>
  </si>
  <si>
    <t>4,14 МВА
2,8 км</t>
  </si>
  <si>
    <t>64,9 МВА
80,7 км</t>
  </si>
  <si>
    <t>10,03 МВА
43,4 км</t>
  </si>
  <si>
    <t>0,8 МВА
4,4 км</t>
  </si>
  <si>
    <t>Строительство распределительных сетей 10-0,4кВ в п.Янталь, п.Каймоново, п.Ручей, п.Звёздный Усть-Кутского района</t>
  </si>
  <si>
    <r>
      <rPr>
        <b/>
        <sz val="12"/>
        <rFont val="Times New Roman"/>
        <family val="1"/>
        <charset val="204"/>
      </rPr>
      <t>Примечание</t>
    </r>
    <r>
      <rPr>
        <sz val="12"/>
        <rFont val="Times New Roman"/>
        <family val="1"/>
        <charset val="204"/>
      </rPr>
      <t>: для сетевых объектов с разделением объектов на ПС, ВЛ и КЛ.</t>
    </r>
  </si>
  <si>
    <t>2,77 МВА
4,9 км
РП 10кВ</t>
  </si>
  <si>
    <t>2,3 км</t>
  </si>
  <si>
    <t>3,55 км</t>
  </si>
  <si>
    <t>17,28 МВА
16,2 км</t>
  </si>
  <si>
    <t>0,65 МВА
4,6 км</t>
  </si>
  <si>
    <t>23,33 МВА
52,55 км</t>
  </si>
  <si>
    <t>6,05 МВА
36,35 км</t>
  </si>
  <si>
    <t>0,8 МВА
6 км</t>
  </si>
  <si>
    <t>Реконструкция электрических сетей напряжением 0.4кВ со строительством КЛ-0.4кВ от ТП №49 до школы №37 по ул. Ленина 25. Иркутская область, город Братск, жилой район Центральный, ул.Ленина</t>
  </si>
  <si>
    <t>Реконструкция электрических сетей напряжением 6-0.4кВ со строительством новой КТПН №532. Иркутская область,  Братский район, город Вихоревка, ул. 60лет СССР</t>
  </si>
  <si>
    <t>Реконструкция электрических сетей напряжением 0.4кВ со строительством ВЛИ-0.4кВ ф.3 от КТПН 10/0,4кВ №6 ф."ДЭС" с заменой опор, замена головного провода на СИП2, вводов. Иркутская область, Нижнеилимский район, п.Новая Игирма, ул.Пионерская, ул.Радищева, ул.Прибрежная, ул. Космонавтов</t>
  </si>
  <si>
    <t>Реконструкция электрических сетей напряжением 0.4кВ со строительством КЛ-0.4кВ от ТП №46 до Д/К №143. Иркутская область, город Иркутск, Ленинский район, ул.Куликовская</t>
  </si>
  <si>
    <t>Реконструкция электрических сетей напряжением 0.4 кВ со строительством участков ВЛИ-0.4кВ от ТП 6/0.4кВ №44. Иркутская область, город Иркутск, Ленинский район, ул.Шевченко, ул.З.Космодемьянской</t>
  </si>
  <si>
    <t>Реконструкция электрических сетей напряжением 0.4 кВ со строительством участков ВЛИ-0.4кВ от ТП №53. Иркутская область, город Иркутск, Ленинский район, улица Речная, улица Крымская.</t>
  </si>
  <si>
    <t>Реконструкция электрических сетей напряжением 0.4 кВ со строительством участков ВЛИ-0.4кВ от ТП №95. Иркутская область, город Иркутск, Ленинский район, улица Курганская.</t>
  </si>
  <si>
    <t>Реконструкция электрических сетей напряжением 0.4 кВ со строительством участков ВЛИ-0.4кВ от ТП №49. Иркутская область, город Иркутск, Ленинский район, улица Курганская.</t>
  </si>
  <si>
    <t>Реконструкция электрических сетей  0,4-10(6)кВ в городе Братске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t>
  </si>
  <si>
    <t>Реконструкция электрических сетей  0,4-10(6)кВ в городе Вихоревка,  поселках Братского и Нижнеилимского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t>
  </si>
  <si>
    <t>Реконструкция электрических сетей  0,4-10(6)кВ в Ленинском районе города Иркутска, Иркутском и Ангарском районах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t>
  </si>
  <si>
    <t>Строительство новой КТПН №301 напряжением 6/0.4кВ. Иркутская область, город Ангарск, ж/к Европейский, ул.Луговая</t>
  </si>
  <si>
    <t>Строительство КЛ-10кВ от ПС "Заводская" до существующих кабельных линий МЗМК. Иркутская область, Ангарский городской округ, п. Мегет, ул.Песчаная, ул.Рождественская</t>
  </si>
  <si>
    <t>Строительство электрических сетей напряжением 10(6)-0,4кВ в городе Усть-Илимске, в т.ч.:</t>
  </si>
  <si>
    <t>Строительство нового кабельного участка от ПС "Строительная" до оп.1 ВЛ-6кВ №207. Иркутская область, город Усть-Илимск, промплощадка УИ ЛПК</t>
  </si>
  <si>
    <r>
      <t>Строительство участков ВЛИ-0.4кВ</t>
    </r>
    <r>
      <rPr>
        <i/>
        <sz val="14"/>
        <color rgb="FFFF0000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от ТП 10/0.4кВ №66. Иркутская область, Усть-Илимский район, р.п. Железнодорожный, МК-70</t>
    </r>
  </si>
  <si>
    <t>Строительство электрических сетей в жилом районе Порожский, городе Братске, в т.ч.:</t>
  </si>
  <si>
    <t>Строительство электрических сетей в городе Вихоревка, поселках Братского района, в т.ч.:</t>
  </si>
  <si>
    <t>Строительство КРУН-10кВ на ПС "Солнечная". Иркутская область, Братский район, город Вихоревка, ул.Советская</t>
  </si>
  <si>
    <t>Строительство электрических сетей в Нижнеилимском районе, в т.ч.:</t>
  </si>
  <si>
    <t>Строительство новой КТПН напряжением 10/0.4кВ. Иркутская область, Нижнеилимский район, поселок Янгель, ул. Песчаная</t>
  </si>
  <si>
    <r>
      <t>Строительство новых участков ВЛИ-0.4кВ</t>
    </r>
    <r>
      <rPr>
        <i/>
        <sz val="14"/>
        <color rgb="FFFF0000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от ТП №8. Иркутская область, Нижнеилимский район, поселок Янгель, ул. Первых Строителей</t>
    </r>
  </si>
  <si>
    <t>Строительство электрических сетей в Чунском районе, в т.ч.:</t>
  </si>
  <si>
    <t>Строительство электрических сетей 0,4-10(6)кВ в городе Братске, в т.ч.:</t>
  </si>
  <si>
    <r>
      <t>Строительство нового участка КЛ-10кВ</t>
    </r>
    <r>
      <rPr>
        <i/>
        <sz val="14"/>
        <color rgb="FFFF0000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от ТП №779 до ТП №780. Иркутская область, город Братск, жилой район Центральный, в районе ул. Коммунальная</t>
    </r>
  </si>
  <si>
    <t>Строительство распределительных сетей 10-0,4кВ в п.Янталь, п.Каймоново, п.Ручей, п.Звёздный Усть-Кутского района, в т.ч.:</t>
  </si>
  <si>
    <t>Строительство распределительных сетей 10-0,4кВ в г.Тайшет, п.Тагул, д.Сергино, п.Невельская, д.Малиновка, г.Бирюсинск Тайшетского района, в т.ч.:</t>
  </si>
  <si>
    <t>0,4 МВА</t>
  </si>
  <si>
    <t>0,25км</t>
  </si>
  <si>
    <t>1,26 км</t>
  </si>
  <si>
    <t>1,85 МВА
7,92 км</t>
  </si>
  <si>
    <t>2,6 км</t>
  </si>
  <si>
    <t>1,26 МВА</t>
  </si>
  <si>
    <t>0,75 км</t>
  </si>
  <si>
    <t>0,63 МВА</t>
  </si>
  <si>
    <t>0,4 МВА
0,46 км</t>
  </si>
  <si>
    <t>0,63 МВА
0,87 км</t>
  </si>
  <si>
    <t>0,16 МВА
0,42 км</t>
  </si>
  <si>
    <t>Строительство сетей 10кВ для перевода вновь построенных электрических сетей на ПС Янталь</t>
  </si>
  <si>
    <t>0,85 км</t>
  </si>
  <si>
    <t>Реконструкция электрических сетей напряжением 6-0.4кВ со строительством новых участков ЛЭП №839, 859. Иркутская область, город Братск, жилой район Падун, ул. Лазо</t>
  </si>
  <si>
    <t>0,4 МВА 
1,3 км</t>
  </si>
  <si>
    <t>Реконструкция электрических сетей напряжением 10-0.4кВ со строительством новой КТПН №14 и ВЛИ-0.4кВ от новой КТПН №14. Иркутская область, Братский район, поселок Тангуй, ул.Котовского, ул.Кирова, ул.Целинная</t>
  </si>
  <si>
    <t xml:space="preserve">Реконструкция электрических сетей напряжением 10-0.4кВ со строительством новой КТПН №113 и ВЛИ-0.4кВ от новой КТПН №113. Иркутская область, Братский район, поселок Тангуй, ул. Набережная, ул. Гастелло, ул.Кошевого, ул.Пионерская. </t>
  </si>
  <si>
    <t>1,2 МВА
3,7 км</t>
  </si>
  <si>
    <t>1,1 км</t>
  </si>
  <si>
    <t>0,49 км</t>
  </si>
  <si>
    <t>1,2 км</t>
  </si>
  <si>
    <t>Реконструкция электрических сетей напряжением 6кВ со строительством КЛ-6кВ от ТП №35 до ТП №42, от ТП №42 до ТП №43, от ТП №35 до ТП №46. Иркутская область, город Иркутск, Ленинский район, ул.Авиастроителей, переулок Пулковский, ул. Серафимовича</t>
  </si>
  <si>
    <t>0,1 км</t>
  </si>
  <si>
    <t>0,12 км</t>
  </si>
  <si>
    <t>0,35 км</t>
  </si>
  <si>
    <t>0,4 МВА 
0,38 км</t>
  </si>
  <si>
    <t>Реконструкция электрических сетей напряжением 6-0.4кВ со строительством нового участка ВЛЗ-6кВ, новой КТПН 6/0.4кВ и ВЛИ-0.4кВ. Иркутская обл., г.Иркутск, Ленинский район, улица Юрия Смирнова.</t>
  </si>
  <si>
    <t>0,25 МВА 
0,09 км</t>
  </si>
  <si>
    <t>Реконструкция электрических сетей напряжением 6-0.4кВ со строительством нового участка ВЛЗ-6кВ, новой КТПН 6/0.4кВ и ВЛИ-0.4кВ. Иркутская обл., г.Иркутск, Ленинский район, ул.Александра Матросова.</t>
  </si>
  <si>
    <t>0,41 км</t>
  </si>
  <si>
    <t>0,65 МВА
2,96 км</t>
  </si>
  <si>
    <t>1,3 км</t>
  </si>
  <si>
    <t>0,1 МВА 
0,2 км</t>
  </si>
  <si>
    <t>Строительство ВЛ-10кВ и новой СКТП напряжением 10/0.4кВ. Иркутская область, Ангарский городской округ, п. Мегет, ул.Чехова</t>
  </si>
  <si>
    <t>1,36 МВА 
2,8 км</t>
  </si>
  <si>
    <t>0,25 км</t>
  </si>
  <si>
    <t>0,84 км</t>
  </si>
  <si>
    <t>0,59 км</t>
  </si>
  <si>
    <t>Строительство ВЛИ-0.4кВ от КТПН №19Т. Иркутская область, город Братск, жилой район Порожский, ул.Морская, пер.Первомайский, ул.50 лет Октября. Выполнение Проектно-изыскательских работ для последующего строительства ВЛИ-0.4кВ от КТПН №10Т. Иркутская область, город Братск, жилой район Порожский, ул.ХХ Партсъезда, ул.Нагорная, ул.Лесная, пер.Школьный, пер.Первомайский.</t>
  </si>
  <si>
    <t>0,4 МВА 
1,45 км</t>
  </si>
  <si>
    <t>КРУН-10кВ 
на 12 ячеек 
ЯКНО - 2шт</t>
  </si>
  <si>
    <t>Строительство нового участка ВЛ-10кВ фидер "Киевский" и ВЛИ-0.4кВ от КТПН №18. Иркутская область, Нижнеилимский район, п.Новая Игирма, ул. Кильдерова, пер.Строительный</t>
  </si>
  <si>
    <t>0,82 км</t>
  </si>
  <si>
    <t>0,3 км</t>
  </si>
  <si>
    <t>0,63 МВА
1,12 км</t>
  </si>
  <si>
    <t>0,4 МВА 
0,46 км</t>
  </si>
  <si>
    <t>0,38 км</t>
  </si>
  <si>
    <t>Строительство нового участка ЛЭП-10кВ №882, с установкой новой КТПН №183 напряжением 10/0.4кВ и строительством ВЛИ-0.4кВ. Иркутская область, город Братск, жилой район Южный Падун, ул.Громовская</t>
  </si>
  <si>
    <t>0,63 МВА 
0,49 км</t>
  </si>
  <si>
    <t>0,88 км</t>
  </si>
  <si>
    <t>Строительство ЛЭП-10кВ ф.6 от ПС Звёздный". Иркутская область, Усть-Кутский район, поселок Звездный, ул.Горбунова. Выполнение Проектно-изыскательских работ для последующего строительства ВЛИ-0.4кВ от КТПН №12, №15. Иркутская область, Усть-Кутский район, поселок Звездный ул. Солнечная, ул. Вавилова, ул. Нийская, пер.Лесной</t>
  </si>
  <si>
    <t>Строительство ЛЭП-10кВ ф.5, ф.6 от ПС "Звёздный". Иркутская область, Усть-Кутский район, поселок Звездный, ул. Тургенева, ул. Некрасова, ул. Нийская, ул.Горбунова, ул.Солнечная</t>
  </si>
  <si>
    <t>3,38 км</t>
  </si>
  <si>
    <t>Строительство ВЛИ-0.4кВ от новых КТПН №7, №8, №12 напряжением 10/0.4кВ. Иркутская область, Усть-Кутский район, поселок Звездный, ул. Тургенева, ул.Пушкина, ул.Некрасова, ул. Нийская, ул.Бойкова, ул.Горбунова, ул.Солнечная</t>
  </si>
  <si>
    <t>6,15 км</t>
  </si>
  <si>
    <t>Строительство ВЛ-10кВ, с установкой новой СКТП 10/0.4кВ №4-Т и строительством ВЛИ-0.4кВ. Иркутская область, город Тайшет, ул. Пушкина, ул.Новая</t>
  </si>
  <si>
    <t>1,03 МВА
2,66 км  
КРУН-10кВ 
на 12 ячеек 
ЯКНО - 2шт</t>
  </si>
  <si>
    <t>0,63 МВА 
1,21 км</t>
  </si>
  <si>
    <t>13,22 МВА
26,56 км</t>
  </si>
  <si>
    <t>12,4 МВА
15,5 км</t>
  </si>
  <si>
    <t>4,06 МВА
11,2 км</t>
  </si>
  <si>
    <t>6,39 МВА
14,46 км</t>
  </si>
  <si>
    <t>Строительство электрических сетей напряжением 10(6)-0,4 кВ в Ленинском районе города Иркутска, Ангарском городском округе, Иркутском и Ангарском районах, в т.ч.:</t>
  </si>
  <si>
    <t>5,33 МВА
25 км 
РП-10кВ</t>
  </si>
  <si>
    <t>3,09 МВА
8,84 км</t>
  </si>
  <si>
    <t>4,58 МВА
12,75 км</t>
  </si>
  <si>
    <t>3,43 МВА
20,86 км 
КРУН-10кВ 
на 12 ячеек 
ЯКНО - 2шт</t>
  </si>
  <si>
    <t>4,16 МВА
13,22 км</t>
  </si>
  <si>
    <t>2,4 МВА
9,56 км</t>
  </si>
  <si>
    <t>9,81 МВА
18,37 км</t>
  </si>
  <si>
    <t>8,36 МВА
43,95 км</t>
  </si>
  <si>
    <t>4,67 МВА
20,32 км</t>
  </si>
  <si>
    <t>86,07 МВА
89,32 км</t>
  </si>
  <si>
    <t>Строительство нового участка ВЛ-10кВ фидер №4 с установкой новой КТПН напряжением 10/0.4кВ и строительством новых участков ВЛИ-0.4кВ от новой КТПН и КТПН №217. Иркутская область, Братский район, поселок Прибрежный, ул.Сибирская, ул.Сосновая, ул.Зелёная</t>
  </si>
  <si>
    <t>Строительство участка ВЛ-10кВ фидер №12 с установкой новой КТПН №5 напряжением 10/0.4кВ и строительством ВЛИ-0.4кВ. Иркутская область, Братский район, поселок Тарма, ул.Дружбы, ул.1-я Нагорная</t>
  </si>
  <si>
    <t xml:space="preserve">Строительство новых участков ВЛ-10кВ ЛЭП №111, №102, с установкой новой КТПН напряжением 10/0.4кВ и строительством ВЛИ-0.4кВ. Иркутская область, Чунский район, п.Чунский, ул.МЖК, ул.Прибрежная   </t>
  </si>
  <si>
    <t>"____"_________________ 2023 г.</t>
  </si>
  <si>
    <t>Строительство электрических сетей напряжением 10(6)-0,4 кВ в Ленинском районе города Иркутска, Ангарском городском округе, Иркутском и Ангарском районах</t>
  </si>
  <si>
    <t>"_____"_________________ 2023 г.</t>
  </si>
  <si>
    <t>8 МВА
2-х цепная ВЛ-35кВ по
 0,35 км</t>
  </si>
  <si>
    <t>108,63 МВА
205,87 км</t>
  </si>
  <si>
    <t>12,21 МВА
16,77 км</t>
  </si>
  <si>
    <t>88,63 МВА
205,07 км</t>
  </si>
  <si>
    <t>14,06 МВА
24,69 км</t>
  </si>
  <si>
    <t>174,7 МВА
294,39 км</t>
  </si>
  <si>
    <t>194,7 МВА
295,19 км</t>
  </si>
  <si>
    <t>И.о. генерального директора</t>
  </si>
  <si>
    <t>В.В. Воробьёв</t>
  </si>
</sst>
</file>

<file path=xl/styles.xml><?xml version="1.0" encoding="utf-8"?>
<styleSheet xmlns="http://schemas.openxmlformats.org/spreadsheetml/2006/main">
  <numFmts count="10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0.000"/>
    <numFmt numFmtId="168" formatCode="#,##0.00000000"/>
    <numFmt numFmtId="169" formatCode="0.00000"/>
    <numFmt numFmtId="170" formatCode="0.000000"/>
    <numFmt numFmtId="176" formatCode="#,##0.000000000"/>
    <numFmt numFmtId="180" formatCode="0.0000000000"/>
  </numFmts>
  <fonts count="3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4"/>
      <name val="Times New Roman"/>
      <family val="1"/>
      <charset val="204"/>
    </font>
    <font>
      <sz val="7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</font>
    <font>
      <i/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4"/>
      <color rgb="FFFF0000"/>
      <name val="Calibri"/>
      <family val="2"/>
      <charset val="204"/>
      <scheme val="minor"/>
    </font>
    <font>
      <sz val="16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19" fillId="0" borderId="0"/>
    <xf numFmtId="164" fontId="23" fillId="0" borderId="0" applyFont="0" applyFill="0" applyBorder="0" applyAlignment="0" applyProtection="0"/>
    <xf numFmtId="0" fontId="23" fillId="0" borderId="0"/>
    <xf numFmtId="0" fontId="24" fillId="0" borderId="0"/>
    <xf numFmtId="43" fontId="22" fillId="0" borderId="0" applyFont="0" applyFill="0" applyBorder="0" applyAlignment="0" applyProtection="0"/>
    <xf numFmtId="165" fontId="23" fillId="0" borderId="0" applyFont="0" applyFill="0" applyBorder="0" applyAlignment="0" applyProtection="0"/>
  </cellStyleXfs>
  <cellXfs count="187">
    <xf numFmtId="0" fontId="0" fillId="0" borderId="0" xfId="0"/>
    <xf numFmtId="0" fontId="0" fillId="2" borderId="0" xfId="0" applyFill="1"/>
    <xf numFmtId="0" fontId="0" fillId="0" borderId="0" xfId="0" applyFont="1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3" fillId="0" borderId="0" xfId="0" applyFont="1"/>
    <xf numFmtId="166" fontId="7" fillId="0" borderId="3" xfId="0" applyNumberFormat="1" applyFont="1" applyFill="1" applyBorder="1" applyAlignment="1">
      <alignment horizontal="center" vertical="center" wrapText="1"/>
    </xf>
    <xf numFmtId="167" fontId="7" fillId="0" borderId="3" xfId="0" applyNumberFormat="1" applyFont="1" applyFill="1" applyBorder="1" applyAlignment="1">
      <alignment horizontal="center" vertical="center" wrapText="1"/>
    </xf>
    <xf numFmtId="166" fontId="7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3" xfId="0" applyFont="1" applyFill="1" applyBorder="1" applyAlignment="1">
      <alignment horizontal="left" vertical="center" wrapText="1"/>
    </xf>
    <xf numFmtId="0" fontId="1" fillId="0" borderId="0" xfId="0" applyFont="1" applyFill="1"/>
    <xf numFmtId="0" fontId="1" fillId="0" borderId="0" xfId="0" applyFont="1" applyFill="1" applyAlignment="1"/>
    <xf numFmtId="49" fontId="1" fillId="0" borderId="0" xfId="0" applyNumberFormat="1" applyFont="1" applyFill="1"/>
    <xf numFmtId="0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2" fontId="6" fillId="2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2" fontId="11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 wrapText="1"/>
    </xf>
    <xf numFmtId="2" fontId="13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2" fontId="14" fillId="0" borderId="0" xfId="0" applyNumberFormat="1" applyFont="1" applyFill="1" applyBorder="1" applyAlignment="1">
      <alignment horizontal="center" vertical="center"/>
    </xf>
    <xf numFmtId="166" fontId="14" fillId="0" borderId="0" xfId="0" applyNumberFormat="1" applyFont="1" applyFill="1" applyBorder="1" applyAlignment="1">
      <alignment horizontal="center" vertical="center"/>
    </xf>
    <xf numFmtId="167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2" fontId="0" fillId="0" borderId="0" xfId="0" applyNumberFormat="1" applyFill="1" applyBorder="1"/>
    <xf numFmtId="2" fontId="12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166" fontId="8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15" fillId="0" borderId="0" xfId="0" applyFont="1" applyFill="1" applyAlignment="1">
      <alignment vertical="top" wrapText="1"/>
    </xf>
    <xf numFmtId="0" fontId="7" fillId="0" borderId="0" xfId="0" applyFont="1" applyFill="1" applyAlignment="1"/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/>
    </xf>
    <xf numFmtId="0" fontId="1" fillId="0" borderId="0" xfId="0" applyFont="1" applyFill="1" applyAlignment="1">
      <alignment horizontal="right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Alignment="1">
      <alignment horizontal="right" vertical="top"/>
    </xf>
    <xf numFmtId="0" fontId="7" fillId="0" borderId="3" xfId="0" applyFont="1" applyFill="1" applyBorder="1"/>
    <xf numFmtId="166" fontId="8" fillId="0" borderId="3" xfId="0" applyNumberFormat="1" applyFont="1" applyFill="1" applyBorder="1" applyAlignment="1">
      <alignment horizontal="center" vertical="center" wrapText="1"/>
    </xf>
    <xf numFmtId="169" fontId="7" fillId="0" borderId="3" xfId="0" applyNumberFormat="1" applyFont="1" applyFill="1" applyBorder="1"/>
    <xf numFmtId="0" fontId="7" fillId="0" borderId="3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/>
    </xf>
    <xf numFmtId="0" fontId="17" fillId="0" borderId="0" xfId="0" applyFont="1" applyFill="1"/>
    <xf numFmtId="0" fontId="18" fillId="0" borderId="0" xfId="0" applyFont="1" applyFill="1"/>
    <xf numFmtId="0" fontId="2" fillId="0" borderId="0" xfId="0" applyFont="1" applyFill="1"/>
    <xf numFmtId="0" fontId="10" fillId="0" borderId="0" xfId="0" applyFont="1" applyFill="1"/>
    <xf numFmtId="166" fontId="10" fillId="0" borderId="0" xfId="0" applyNumberFormat="1" applyFont="1" applyFill="1"/>
    <xf numFmtId="166" fontId="7" fillId="0" borderId="9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168" fontId="8" fillId="0" borderId="3" xfId="0" applyNumberFormat="1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>
      <alignment horizontal="left" vertical="center" wrapText="1"/>
    </xf>
    <xf numFmtId="49" fontId="8" fillId="0" borderId="3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7" fillId="0" borderId="0" xfId="0" applyFont="1" applyFill="1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1" fillId="0" borderId="0" xfId="0" applyFont="1" applyFill="1" applyAlignment="1">
      <alignment horizontal="right" vertical="center" wrapText="1"/>
    </xf>
    <xf numFmtId="0" fontId="15" fillId="0" borderId="0" xfId="0" applyFont="1" applyFill="1"/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horizontal="left" vertical="top" wrapText="1"/>
    </xf>
    <xf numFmtId="0" fontId="3" fillId="0" borderId="0" xfId="0" applyFont="1" applyFill="1" applyBorder="1"/>
    <xf numFmtId="0" fontId="21" fillId="0" borderId="0" xfId="0" applyFont="1" applyFill="1" applyBorder="1" applyAlignment="1">
      <alignment horizontal="center" vertical="top"/>
    </xf>
    <xf numFmtId="0" fontId="17" fillId="0" borderId="0" xfId="0" applyFont="1" applyFill="1" applyBorder="1" applyAlignment="1">
      <alignment horizontal="right"/>
    </xf>
    <xf numFmtId="0" fontId="17" fillId="0" borderId="0" xfId="0" applyFont="1" applyFill="1" applyBorder="1" applyAlignment="1"/>
    <xf numFmtId="0" fontId="21" fillId="0" borderId="0" xfId="0" applyFont="1" applyFill="1" applyAlignment="1">
      <alignment vertical="top"/>
    </xf>
    <xf numFmtId="0" fontId="7" fillId="0" borderId="0" xfId="0" applyFont="1" applyFill="1" applyAlignment="1">
      <alignment horizontal="center" vertical="top"/>
    </xf>
    <xf numFmtId="0" fontId="8" fillId="0" borderId="6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166" fontId="8" fillId="0" borderId="9" xfId="0" applyNumberFormat="1" applyFont="1" applyFill="1" applyBorder="1" applyAlignment="1">
      <alignment horizontal="center" vertical="center"/>
    </xf>
    <xf numFmtId="166" fontId="8" fillId="0" borderId="9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/>
    <xf numFmtId="0" fontId="7" fillId="0" borderId="3" xfId="0" applyNumberFormat="1" applyFont="1" applyFill="1" applyBorder="1" applyAlignment="1">
      <alignment horizontal="center" vertical="center"/>
    </xf>
    <xf numFmtId="0" fontId="7" fillId="0" borderId="9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/>
    <xf numFmtId="49" fontId="2" fillId="0" borderId="0" xfId="0" applyNumberFormat="1" applyFont="1" applyFill="1"/>
    <xf numFmtId="166" fontId="3" fillId="0" borderId="0" xfId="0" applyNumberFormat="1" applyFont="1" applyFill="1"/>
    <xf numFmtId="0" fontId="3" fillId="0" borderId="1" xfId="0" applyFont="1" applyFill="1" applyBorder="1"/>
    <xf numFmtId="0" fontId="7" fillId="0" borderId="1" xfId="0" applyFont="1" applyFill="1" applyBorder="1"/>
    <xf numFmtId="0" fontId="7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166" fontId="8" fillId="0" borderId="11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2" fontId="20" fillId="0" borderId="3" xfId="3" applyNumberFormat="1" applyFont="1" applyFill="1" applyBorder="1" applyAlignment="1">
      <alignment horizontal="left" vertical="center" wrapText="1"/>
    </xf>
    <xf numFmtId="0" fontId="20" fillId="0" borderId="3" xfId="3" applyFont="1" applyFill="1" applyBorder="1" applyAlignment="1">
      <alignment horizontal="left" vertical="center" wrapText="1"/>
    </xf>
    <xf numFmtId="2" fontId="20" fillId="0" borderId="6" xfId="3" applyNumberFormat="1" applyFont="1" applyFill="1" applyBorder="1" applyAlignment="1">
      <alignment horizontal="left" vertical="center" wrapText="1"/>
    </xf>
    <xf numFmtId="0" fontId="26" fillId="0" borderId="3" xfId="0" applyFont="1" applyFill="1" applyBorder="1" applyAlignment="1">
      <alignment vertical="center" wrapText="1"/>
    </xf>
    <xf numFmtId="0" fontId="20" fillId="0" borderId="3" xfId="0" applyFont="1" applyFill="1" applyBorder="1" applyAlignment="1">
      <alignment vertical="center" wrapText="1"/>
    </xf>
    <xf numFmtId="0" fontId="20" fillId="2" borderId="3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26" fillId="0" borderId="3" xfId="3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center" vertical="center" wrapText="1"/>
    </xf>
    <xf numFmtId="166" fontId="20" fillId="0" borderId="3" xfId="0" applyNumberFormat="1" applyFont="1" applyFill="1" applyBorder="1" applyAlignment="1">
      <alignment horizontal="center" vertical="center" wrapText="1"/>
    </xf>
    <xf numFmtId="167" fontId="20" fillId="0" borderId="3" xfId="0" applyNumberFormat="1" applyFont="1" applyFill="1" applyBorder="1" applyAlignment="1">
      <alignment horizontal="center" vertical="center" wrapText="1"/>
    </xf>
    <xf numFmtId="166" fontId="20" fillId="0" borderId="3" xfId="0" applyNumberFormat="1" applyFont="1" applyFill="1" applyBorder="1" applyAlignment="1">
      <alignment horizontal="center" vertical="center"/>
    </xf>
    <xf numFmtId="0" fontId="20" fillId="0" borderId="3" xfId="3" applyNumberFormat="1" applyFont="1" applyFill="1" applyBorder="1" applyAlignment="1">
      <alignment horizontal="left" vertical="center" wrapText="1"/>
    </xf>
    <xf numFmtId="49" fontId="20" fillId="0" borderId="3" xfId="0" applyNumberFormat="1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2" fontId="27" fillId="0" borderId="0" xfId="0" applyNumberFormat="1" applyFont="1" applyFill="1" applyBorder="1" applyAlignment="1">
      <alignment horizontal="center" vertical="center"/>
    </xf>
    <xf numFmtId="0" fontId="28" fillId="0" borderId="0" xfId="0" applyFont="1" applyFill="1" applyBorder="1"/>
    <xf numFmtId="0" fontId="29" fillId="0" borderId="0" xfId="0" applyFont="1" applyFill="1" applyBorder="1" applyAlignment="1">
      <alignment horizontal="center" vertical="center"/>
    </xf>
    <xf numFmtId="0" fontId="28" fillId="0" borderId="0" xfId="0" applyFont="1" applyFill="1"/>
    <xf numFmtId="0" fontId="20" fillId="0" borderId="3" xfId="0" applyFont="1" applyFill="1" applyBorder="1" applyAlignment="1">
      <alignment horizontal="center"/>
    </xf>
    <xf numFmtId="0" fontId="26" fillId="0" borderId="4" xfId="3" applyFont="1" applyFill="1" applyBorder="1" applyAlignment="1">
      <alignment horizontal="left" vertical="center" wrapText="1"/>
    </xf>
    <xf numFmtId="0" fontId="16" fillId="0" borderId="0" xfId="0" applyFont="1" applyFill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20" fillId="0" borderId="6" xfId="3" applyNumberFormat="1" applyFont="1" applyFill="1" applyBorder="1" applyAlignment="1">
      <alignment horizontal="left" vertical="center" wrapText="1"/>
    </xf>
    <xf numFmtId="2" fontId="20" fillId="0" borderId="5" xfId="3" applyNumberFormat="1" applyFont="1" applyFill="1" applyBorder="1" applyAlignment="1">
      <alignment horizontal="left" vertical="center" wrapText="1"/>
    </xf>
    <xf numFmtId="0" fontId="30" fillId="0" borderId="0" xfId="0" applyFont="1" applyFill="1" applyAlignment="1">
      <alignment horizontal="center" vertical="center"/>
    </xf>
    <xf numFmtId="167" fontId="0" fillId="0" borderId="0" xfId="0" applyNumberFormat="1" applyFill="1" applyAlignment="1">
      <alignment horizontal="center" vertical="center"/>
    </xf>
    <xf numFmtId="166" fontId="7" fillId="0" borderId="0" xfId="0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0" fillId="0" borderId="0" xfId="0" applyFont="1" applyFill="1"/>
    <xf numFmtId="166" fontId="18" fillId="0" borderId="0" xfId="0" applyNumberFormat="1" applyFont="1" applyFill="1"/>
    <xf numFmtId="0" fontId="20" fillId="0" borderId="0" xfId="0" applyFont="1" applyFill="1" applyBorder="1" applyAlignment="1">
      <alignment horizontal="center" vertical="center" wrapText="1"/>
    </xf>
    <xf numFmtId="2" fontId="27" fillId="0" borderId="0" xfId="0" applyNumberFormat="1" applyFont="1" applyFill="1" applyBorder="1" applyAlignment="1">
      <alignment horizontal="left" vertical="center"/>
    </xf>
    <xf numFmtId="0" fontId="29" fillId="0" borderId="0" xfId="0" applyFont="1" applyFill="1" applyBorder="1" applyAlignment="1">
      <alignment horizontal="left" vertical="center"/>
    </xf>
    <xf numFmtId="2" fontId="27" fillId="0" borderId="0" xfId="0" applyNumberFormat="1" applyFont="1" applyFill="1" applyBorder="1" applyAlignment="1">
      <alignment horizontal="right"/>
    </xf>
    <xf numFmtId="0" fontId="28" fillId="0" borderId="0" xfId="0" applyFont="1" applyFill="1" applyBorder="1" applyAlignment="1">
      <alignment horizontal="left"/>
    </xf>
    <xf numFmtId="2" fontId="31" fillId="0" borderId="0" xfId="0" applyNumberFormat="1" applyFont="1" applyFill="1" applyBorder="1" applyAlignment="1">
      <alignment horizontal="center" vertical="center" wrapText="1"/>
    </xf>
    <xf numFmtId="2" fontId="29" fillId="0" borderId="0" xfId="0" applyNumberFormat="1" applyFont="1" applyFill="1" applyBorder="1" applyAlignment="1">
      <alignment horizontal="center" vertical="center"/>
    </xf>
    <xf numFmtId="169" fontId="20" fillId="0" borderId="3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32" fillId="0" borderId="0" xfId="3" applyFont="1" applyFill="1" applyBorder="1" applyAlignment="1">
      <alignment horizontal="left" vertical="center" wrapText="1"/>
    </xf>
    <xf numFmtId="167" fontId="33" fillId="0" borderId="0" xfId="0" applyNumberFormat="1" applyFont="1" applyFill="1" applyAlignment="1">
      <alignment horizontal="center" vertical="center"/>
    </xf>
    <xf numFmtId="166" fontId="34" fillId="0" borderId="0" xfId="3" applyNumberFormat="1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 vertical="center"/>
    </xf>
    <xf numFmtId="167" fontId="7" fillId="0" borderId="0" xfId="0" applyNumberFormat="1" applyFont="1" applyFill="1" applyBorder="1" applyAlignment="1">
      <alignment horizontal="center" vertical="center" wrapText="1"/>
    </xf>
    <xf numFmtId="166" fontId="7" fillId="0" borderId="0" xfId="0" applyNumberFormat="1" applyFont="1" applyFill="1" applyBorder="1" applyAlignment="1">
      <alignment horizontal="center" vertical="center" wrapText="1"/>
    </xf>
    <xf numFmtId="170" fontId="6" fillId="0" borderId="0" xfId="0" applyNumberFormat="1" applyFont="1" applyFill="1" applyBorder="1" applyAlignment="1">
      <alignment horizontal="center" vertical="center"/>
    </xf>
    <xf numFmtId="2" fontId="35" fillId="0" borderId="0" xfId="0" applyNumberFormat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/>
    </xf>
    <xf numFmtId="0" fontId="15" fillId="0" borderId="0" xfId="0" applyFont="1" applyFill="1" applyAlignment="1">
      <alignment horizontal="right" vertical="top" wrapText="1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49" fontId="20" fillId="0" borderId="3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right"/>
    </xf>
    <xf numFmtId="0" fontId="16" fillId="0" borderId="0" xfId="0" applyFont="1" applyFill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textRotation="90" wrapText="1"/>
    </xf>
    <xf numFmtId="0" fontId="8" fillId="0" borderId="5" xfId="0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center" vertical="center" textRotation="90" wrapText="1"/>
    </xf>
    <xf numFmtId="0" fontId="5" fillId="2" borderId="0" xfId="0" applyFont="1" applyFill="1" applyAlignment="1">
      <alignment horizontal="left" vertical="center"/>
    </xf>
    <xf numFmtId="0" fontId="8" fillId="0" borderId="3" xfId="0" applyFont="1" applyFill="1" applyBorder="1" applyAlignment="1">
      <alignment horizontal="center" vertical="center" textRotation="90" wrapText="1"/>
    </xf>
    <xf numFmtId="0" fontId="7" fillId="0" borderId="0" xfId="0" applyFont="1" applyFill="1" applyAlignment="1">
      <alignment horizontal="left" vertical="center"/>
    </xf>
    <xf numFmtId="167" fontId="20" fillId="0" borderId="3" xfId="0" applyNumberFormat="1" applyFont="1" applyFill="1" applyBorder="1" applyAlignment="1">
      <alignment horizontal="center" vertical="center"/>
    </xf>
    <xf numFmtId="169" fontId="0" fillId="0" borderId="0" xfId="0" applyNumberFormat="1" applyFill="1" applyBorder="1"/>
    <xf numFmtId="176" fontId="33" fillId="0" borderId="0" xfId="0" applyNumberFormat="1" applyFont="1" applyFill="1" applyAlignment="1">
      <alignment horizontal="center" vertical="center"/>
    </xf>
    <xf numFmtId="180" fontId="6" fillId="0" borderId="0" xfId="0" applyNumberFormat="1" applyFont="1" applyFill="1" applyBorder="1" applyAlignment="1">
      <alignment horizontal="center" vertical="center"/>
    </xf>
  </cellXfs>
  <cellStyles count="7">
    <cellStyle name="Денежный 2" xfId="2"/>
    <cellStyle name="Обычный" xfId="0" builtinId="0"/>
    <cellStyle name="Обычный 2" xfId="1"/>
    <cellStyle name="Обычный 2 2" xfId="3"/>
    <cellStyle name="Обычный 3" xfId="4"/>
    <cellStyle name="Финансовый 2" xfId="5"/>
    <cellStyle name="Финансовый 3" xfId="6"/>
  </cellStyles>
  <dxfs count="0"/>
  <tableStyles count="0" defaultTableStyle="TableStyleMedium9" defaultPivotStyle="PivotStyleLight16"/>
  <colors>
    <mruColors>
      <color rgb="FFDBEEF3"/>
      <color rgb="FF99FFCC"/>
      <color rgb="FFDBE5F1"/>
      <color rgb="FFB2A1C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110"/>
  <sheetViews>
    <sheetView tabSelected="1" zoomScale="60" zoomScaleNormal="60" zoomScaleSheetLayoutView="55" zoomScalePageLayoutView="55" workbookViewId="0">
      <selection activeCell="L8" sqref="L8"/>
    </sheetView>
  </sheetViews>
  <sheetFormatPr defaultColWidth="8.85546875" defaultRowHeight="18.75" outlineLevelRow="1" outlineLevelCol="1"/>
  <cols>
    <col min="1" max="1" width="10.7109375" style="58" customWidth="1"/>
    <col min="2" max="2" width="119.28515625" style="36" customWidth="1"/>
    <col min="3" max="3" width="12" style="36" customWidth="1" outlineLevel="1"/>
    <col min="4" max="4" width="16" style="36" customWidth="1" outlineLevel="1"/>
    <col min="5" max="5" width="15.28515625" style="36" customWidth="1" outlineLevel="1"/>
    <col min="6" max="6" width="14.85546875" style="36" customWidth="1" outlineLevel="1"/>
    <col min="7" max="7" width="14.7109375" style="36" customWidth="1" outlineLevel="1"/>
    <col min="8" max="8" width="14.42578125" style="36" customWidth="1" outlineLevel="1"/>
    <col min="9" max="9" width="12.5703125" style="36" customWidth="1" outlineLevel="1"/>
    <col min="10" max="10" width="14.7109375" style="36" customWidth="1" outlineLevel="1" collapsed="1"/>
    <col min="11" max="12" width="14.7109375" style="36" customWidth="1" outlineLevel="1"/>
    <col min="13" max="13" width="16.5703125" style="36" customWidth="1"/>
    <col min="14" max="14" width="14.7109375" style="36" customWidth="1"/>
    <col min="15" max="15" width="16.7109375" style="36" customWidth="1"/>
    <col min="16" max="18" width="15.7109375" style="36" customWidth="1" outlineLevel="1"/>
    <col min="19" max="21" width="15.7109375" style="36" customWidth="1"/>
    <col min="22" max="22" width="20.5703125" style="10" customWidth="1"/>
    <col min="23" max="23" width="25.5703125" style="20" customWidth="1"/>
    <col min="24" max="24" width="19.28515625" style="20" customWidth="1"/>
    <col min="25" max="25" width="25.7109375" style="19" customWidth="1"/>
    <col min="26" max="26" width="8.85546875" style="19"/>
    <col min="27" max="28" width="8.85546875" style="23"/>
    <col min="29" max="36" width="8.85546875" style="19"/>
    <col min="37" max="16384" width="8.85546875" style="10"/>
  </cols>
  <sheetData>
    <row r="1" spans="1:29" ht="49.5" customHeight="1" outlineLevel="1">
      <c r="O1" s="37"/>
      <c r="P1" s="37"/>
      <c r="R1" s="38"/>
      <c r="S1" s="156" t="s">
        <v>11</v>
      </c>
      <c r="T1" s="156"/>
      <c r="U1" s="156"/>
    </row>
    <row r="2" spans="1:29" outlineLevel="1">
      <c r="O2" s="37"/>
      <c r="P2" s="37"/>
      <c r="R2" s="39"/>
      <c r="S2" s="157" t="s">
        <v>12</v>
      </c>
      <c r="T2" s="157"/>
      <c r="U2" s="157"/>
    </row>
    <row r="3" spans="1:29" outlineLevel="1">
      <c r="O3" s="37"/>
      <c r="P3" s="37"/>
      <c r="R3" s="39"/>
      <c r="S3" s="157" t="s">
        <v>371</v>
      </c>
      <c r="T3" s="157"/>
      <c r="U3" s="157"/>
    </row>
    <row r="4" spans="1:29" ht="18.75" customHeight="1" outlineLevel="1">
      <c r="O4" s="37"/>
      <c r="P4" s="37"/>
      <c r="R4" s="40"/>
      <c r="S4" s="158" t="s">
        <v>92</v>
      </c>
      <c r="T4" s="158"/>
      <c r="U4" s="158"/>
    </row>
    <row r="5" spans="1:29" outlineLevel="1">
      <c r="O5" s="37"/>
      <c r="P5" s="37"/>
      <c r="R5" s="41"/>
      <c r="S5" s="159" t="s">
        <v>372</v>
      </c>
      <c r="T5" s="159"/>
      <c r="U5" s="159"/>
      <c r="V5" s="159"/>
    </row>
    <row r="6" spans="1:29" outlineLevel="1">
      <c r="O6" s="42"/>
      <c r="P6" s="42"/>
      <c r="Q6" s="32"/>
      <c r="R6" s="32"/>
      <c r="S6" s="155"/>
      <c r="T6" s="155"/>
      <c r="U6" s="155"/>
    </row>
    <row r="7" spans="1:29" outlineLevel="1">
      <c r="O7" s="42"/>
      <c r="P7" s="42"/>
      <c r="R7" s="43"/>
      <c r="S7" s="161" t="s">
        <v>13</v>
      </c>
      <c r="T7" s="161"/>
      <c r="U7" s="161"/>
    </row>
    <row r="8" spans="1:29" ht="18" customHeight="1" outlineLevel="1">
      <c r="O8" s="162" t="s">
        <v>361</v>
      </c>
      <c r="P8" s="162"/>
      <c r="Q8" s="162"/>
      <c r="R8" s="162"/>
      <c r="S8" s="162"/>
      <c r="T8" s="162"/>
      <c r="U8" s="162"/>
    </row>
    <row r="9" spans="1:29" outlineLevel="1">
      <c r="O9" s="42"/>
      <c r="P9" s="42"/>
      <c r="Q9" s="32"/>
      <c r="R9" s="32"/>
      <c r="S9" s="32"/>
      <c r="T9" s="32"/>
      <c r="U9" s="44" t="s">
        <v>14</v>
      </c>
    </row>
    <row r="10" spans="1:29" ht="22.5">
      <c r="A10" s="163" t="s">
        <v>127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24"/>
    </row>
    <row r="11" spans="1:29" ht="22.5">
      <c r="A11" s="163" t="s">
        <v>165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24"/>
    </row>
    <row r="12" spans="1:29"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</row>
    <row r="13" spans="1:29" ht="49.5" customHeight="1">
      <c r="A13" s="164" t="s">
        <v>0</v>
      </c>
      <c r="B13" s="164" t="s">
        <v>1</v>
      </c>
      <c r="C13" s="164" t="s">
        <v>119</v>
      </c>
      <c r="D13" s="164" t="s">
        <v>100</v>
      </c>
      <c r="E13" s="164" t="s">
        <v>98</v>
      </c>
      <c r="F13" s="164" t="s">
        <v>99</v>
      </c>
      <c r="G13" s="164" t="s">
        <v>101</v>
      </c>
      <c r="H13" s="164" t="s">
        <v>96</v>
      </c>
      <c r="I13" s="164" t="s">
        <v>97</v>
      </c>
      <c r="J13" s="164" t="s">
        <v>4</v>
      </c>
      <c r="K13" s="164"/>
      <c r="L13" s="164"/>
      <c r="M13" s="164"/>
      <c r="N13" s="164"/>
      <c r="O13" s="164"/>
      <c r="P13" s="164" t="s">
        <v>6</v>
      </c>
      <c r="Q13" s="164"/>
      <c r="R13" s="164"/>
      <c r="S13" s="164"/>
      <c r="T13" s="164"/>
      <c r="U13" s="164"/>
    </row>
    <row r="14" spans="1:29" ht="57" customHeight="1">
      <c r="A14" s="164"/>
      <c r="B14" s="164"/>
      <c r="C14" s="164"/>
      <c r="D14" s="164"/>
      <c r="E14" s="164"/>
      <c r="F14" s="164"/>
      <c r="G14" s="164"/>
      <c r="H14" s="164"/>
      <c r="I14" s="164"/>
      <c r="J14" s="125" t="s">
        <v>111</v>
      </c>
      <c r="K14" s="125" t="s">
        <v>112</v>
      </c>
      <c r="L14" s="125" t="s">
        <v>113</v>
      </c>
      <c r="M14" s="125" t="s">
        <v>114</v>
      </c>
      <c r="N14" s="125" t="s">
        <v>115</v>
      </c>
      <c r="O14" s="125" t="s">
        <v>5</v>
      </c>
      <c r="P14" s="125" t="s">
        <v>111</v>
      </c>
      <c r="Q14" s="125" t="s">
        <v>112</v>
      </c>
      <c r="R14" s="125" t="s">
        <v>113</v>
      </c>
      <c r="S14" s="125" t="s">
        <v>114</v>
      </c>
      <c r="T14" s="125" t="s">
        <v>115</v>
      </c>
      <c r="U14" s="125" t="s">
        <v>5</v>
      </c>
    </row>
    <row r="15" spans="1:29" ht="49.5" customHeight="1">
      <c r="A15" s="127"/>
      <c r="B15" s="60"/>
      <c r="C15" s="127" t="s">
        <v>2</v>
      </c>
      <c r="D15" s="125" t="s">
        <v>95</v>
      </c>
      <c r="E15" s="125"/>
      <c r="F15" s="125"/>
      <c r="G15" s="125" t="s">
        <v>3</v>
      </c>
      <c r="H15" s="125" t="s">
        <v>3</v>
      </c>
      <c r="I15" s="125" t="s">
        <v>3</v>
      </c>
      <c r="J15" s="125" t="s">
        <v>95</v>
      </c>
      <c r="K15" s="125" t="s">
        <v>95</v>
      </c>
      <c r="L15" s="125" t="s">
        <v>95</v>
      </c>
      <c r="M15" s="125" t="s">
        <v>95</v>
      </c>
      <c r="N15" s="125" t="s">
        <v>95</v>
      </c>
      <c r="O15" s="125" t="s">
        <v>95</v>
      </c>
      <c r="P15" s="125" t="s">
        <v>3</v>
      </c>
      <c r="Q15" s="125" t="s">
        <v>3</v>
      </c>
      <c r="R15" s="125" t="s">
        <v>3</v>
      </c>
      <c r="S15" s="125" t="s">
        <v>3</v>
      </c>
      <c r="T15" s="125" t="s">
        <v>3</v>
      </c>
      <c r="U15" s="125" t="s">
        <v>3</v>
      </c>
    </row>
    <row r="16" spans="1:29" ht="57.75" customHeight="1">
      <c r="A16" s="126"/>
      <c r="B16" s="127" t="s">
        <v>7</v>
      </c>
      <c r="C16" s="45"/>
      <c r="D16" s="146" t="s">
        <v>370</v>
      </c>
      <c r="E16" s="45"/>
      <c r="F16" s="45"/>
      <c r="G16" s="34">
        <f>G17+G54</f>
        <v>2176.200239991027</v>
      </c>
      <c r="H16" s="34">
        <f>H17+H54</f>
        <v>2176.200239991027</v>
      </c>
      <c r="I16" s="34"/>
      <c r="J16" s="46" t="s">
        <v>228</v>
      </c>
      <c r="K16" s="46" t="s">
        <v>164</v>
      </c>
      <c r="L16" s="46" t="s">
        <v>255</v>
      </c>
      <c r="M16" s="46" t="s">
        <v>368</v>
      </c>
      <c r="N16" s="46" t="s">
        <v>245</v>
      </c>
      <c r="O16" s="46" t="s">
        <v>369</v>
      </c>
      <c r="P16" s="34">
        <f t="shared" ref="P16:U16" si="0">P17+P54</f>
        <v>386.78164260350002</v>
      </c>
      <c r="Q16" s="34">
        <f t="shared" si="0"/>
        <v>399.76824856536405</v>
      </c>
      <c r="R16" s="34">
        <f t="shared" si="0"/>
        <v>505.17824829762685</v>
      </c>
      <c r="S16" s="34">
        <f t="shared" si="0"/>
        <v>433.30195858800005</v>
      </c>
      <c r="T16" s="34">
        <f t="shared" si="0"/>
        <v>451.17014193653614</v>
      </c>
      <c r="U16" s="34">
        <f t="shared" si="0"/>
        <v>2176.200239991027</v>
      </c>
      <c r="V16" s="68"/>
      <c r="W16" s="186"/>
      <c r="X16" s="153"/>
      <c r="Y16" s="154"/>
      <c r="AC16" s="28"/>
    </row>
    <row r="17" spans="1:29" ht="75" customHeight="1">
      <c r="A17" s="126">
        <v>1</v>
      </c>
      <c r="B17" s="125" t="s">
        <v>8</v>
      </c>
      <c r="C17" s="45"/>
      <c r="D17" s="125" t="str">
        <f>D18</f>
        <v>86,07 МВА
89,32 км</v>
      </c>
      <c r="E17" s="45"/>
      <c r="F17" s="45"/>
      <c r="G17" s="34">
        <f>G18+G51</f>
        <v>808.20252440827119</v>
      </c>
      <c r="H17" s="34">
        <f>H18+H51</f>
        <v>808.20252440827119</v>
      </c>
      <c r="I17" s="34"/>
      <c r="J17" s="125" t="str">
        <f t="shared" ref="J17:N17" si="1">J18</f>
        <v>4,87 МВА15,7 км</v>
      </c>
      <c r="K17" s="125" t="str">
        <f t="shared" si="1"/>
        <v>7,2 МВА12,2 км</v>
      </c>
      <c r="L17" s="125" t="str">
        <f>L18</f>
        <v>17,28 МВА16,2 км</v>
      </c>
      <c r="M17" s="125" t="str">
        <f>M18</f>
        <v>1,85 МВА
7,92 км</v>
      </c>
      <c r="N17" s="125" t="str">
        <f t="shared" si="1"/>
        <v>54,87 МВА37,3 км</v>
      </c>
      <c r="O17" s="125" t="str">
        <f>O18</f>
        <v>86,07 МВА89,32 км</v>
      </c>
      <c r="P17" s="34">
        <f t="shared" ref="P17:U17" si="2">P18+P51</f>
        <v>65.879854100000003</v>
      </c>
      <c r="Q17" s="34">
        <f t="shared" si="2"/>
        <v>156.04181983268001</v>
      </c>
      <c r="R17" s="34">
        <f t="shared" si="2"/>
        <v>232.90979310445121</v>
      </c>
      <c r="S17" s="34">
        <f t="shared" si="2"/>
        <v>197.625338</v>
      </c>
      <c r="T17" s="34">
        <f t="shared" si="2"/>
        <v>155.7457193711399</v>
      </c>
      <c r="U17" s="34">
        <f t="shared" si="2"/>
        <v>808.20252440827119</v>
      </c>
      <c r="AA17" s="26"/>
      <c r="AB17" s="26"/>
    </row>
    <row r="18" spans="1:29" ht="85.9" customHeight="1">
      <c r="A18" s="16" t="s">
        <v>10</v>
      </c>
      <c r="B18" s="125" t="s">
        <v>9</v>
      </c>
      <c r="C18" s="45"/>
      <c r="D18" s="125" t="s">
        <v>357</v>
      </c>
      <c r="E18" s="47"/>
      <c r="F18" s="45"/>
      <c r="G18" s="34">
        <f>SUM(G19:G37)</f>
        <v>688.20252440827119</v>
      </c>
      <c r="H18" s="34">
        <f>SUM(H19:H37)</f>
        <v>688.20252440827119</v>
      </c>
      <c r="I18" s="34"/>
      <c r="J18" s="125" t="s">
        <v>161</v>
      </c>
      <c r="K18" s="125" t="s">
        <v>162</v>
      </c>
      <c r="L18" s="125" t="s">
        <v>253</v>
      </c>
      <c r="M18" s="125" t="s">
        <v>288</v>
      </c>
      <c r="N18" s="125" t="s">
        <v>229</v>
      </c>
      <c r="O18" s="125" t="s">
        <v>357</v>
      </c>
      <c r="P18" s="34">
        <f>SUM(P19:P37)</f>
        <v>45.879854100000003</v>
      </c>
      <c r="Q18" s="34">
        <f>SUM(Q19:Q37)</f>
        <v>131.04181983268001</v>
      </c>
      <c r="R18" s="34">
        <f>SUM(R19:R37)</f>
        <v>202.90979310445121</v>
      </c>
      <c r="S18" s="34">
        <f>S19+S22+S27+S28+S37</f>
        <v>182.625338</v>
      </c>
      <c r="T18" s="34">
        <f>SUM(T19:T37)</f>
        <v>125.7457193711399</v>
      </c>
      <c r="U18" s="34">
        <f>SUM(U19:U37)</f>
        <v>688.20252440827119</v>
      </c>
      <c r="V18" s="131"/>
      <c r="W18" s="29"/>
      <c r="X18" s="29"/>
      <c r="Y18" s="29"/>
      <c r="Z18" s="29"/>
      <c r="AA18" s="24"/>
      <c r="AB18" s="24"/>
      <c r="AC18" s="29"/>
    </row>
    <row r="19" spans="1:29" ht="56.25">
      <c r="A19" s="16" t="s">
        <v>15</v>
      </c>
      <c r="B19" s="11" t="s">
        <v>266</v>
      </c>
      <c r="C19" s="9" t="s">
        <v>16</v>
      </c>
      <c r="D19" s="9" t="str">
        <f>O19</f>
        <v>13,22 МВА26,56 км</v>
      </c>
      <c r="E19" s="126">
        <v>2020</v>
      </c>
      <c r="F19" s="126">
        <v>2024</v>
      </c>
      <c r="G19" s="8">
        <f t="shared" ref="G19:G37" si="3">U19</f>
        <v>90.608177965020914</v>
      </c>
      <c r="H19" s="8">
        <f>G19</f>
        <v>90.608177965020914</v>
      </c>
      <c r="I19" s="8"/>
      <c r="J19" s="9" t="s">
        <v>102</v>
      </c>
      <c r="K19" s="9" t="s">
        <v>145</v>
      </c>
      <c r="L19" s="9" t="s">
        <v>238</v>
      </c>
      <c r="M19" s="9" t="s">
        <v>287</v>
      </c>
      <c r="N19" s="9" t="s">
        <v>102</v>
      </c>
      <c r="O19" s="9" t="s">
        <v>343</v>
      </c>
      <c r="P19" s="7">
        <v>17.989024400000002</v>
      </c>
      <c r="Q19" s="7">
        <v>18.160499999999999</v>
      </c>
      <c r="R19" s="7">
        <v>26</v>
      </c>
      <c r="S19" s="6">
        <f>SUM(S20:S21)</f>
        <v>7.1293230000000003</v>
      </c>
      <c r="T19" s="7">
        <v>21.329330565020914</v>
      </c>
      <c r="U19" s="8">
        <f t="shared" ref="U19:U28" si="4">P19+Q19+R19+S19+T19</f>
        <v>90.608177965020914</v>
      </c>
      <c r="V19" s="56"/>
      <c r="W19" s="151"/>
      <c r="AA19" s="21"/>
      <c r="AB19" s="22"/>
    </row>
    <row r="20" spans="1:29" s="119" customFormat="1" ht="56.25">
      <c r="A20" s="115"/>
      <c r="B20" s="102" t="s">
        <v>258</v>
      </c>
      <c r="C20" s="110"/>
      <c r="D20" s="110"/>
      <c r="E20" s="145"/>
      <c r="F20" s="116"/>
      <c r="G20" s="113"/>
      <c r="H20" s="113"/>
      <c r="I20" s="113"/>
      <c r="J20" s="110"/>
      <c r="K20" s="110"/>
      <c r="L20" s="110"/>
      <c r="M20" s="110" t="s">
        <v>314</v>
      </c>
      <c r="N20" s="110"/>
      <c r="O20" s="110"/>
      <c r="P20" s="112"/>
      <c r="Q20" s="112"/>
      <c r="R20" s="112"/>
      <c r="S20" s="183">
        <f>3285.652/1000</f>
        <v>3.2856520000000002</v>
      </c>
      <c r="T20" s="112"/>
      <c r="U20" s="113"/>
      <c r="V20" s="148"/>
      <c r="W20" s="118"/>
      <c r="X20" s="118"/>
      <c r="AA20" s="143"/>
      <c r="AB20" s="144"/>
    </row>
    <row r="21" spans="1:29" s="119" customFormat="1" ht="51.75" customHeight="1">
      <c r="A21" s="115"/>
      <c r="B21" s="103" t="s">
        <v>298</v>
      </c>
      <c r="C21" s="110"/>
      <c r="D21" s="110"/>
      <c r="E21" s="116"/>
      <c r="F21" s="116"/>
      <c r="G21" s="113"/>
      <c r="H21" s="113"/>
      <c r="I21" s="113"/>
      <c r="J21" s="110"/>
      <c r="K21" s="110"/>
      <c r="L21" s="110"/>
      <c r="M21" s="110" t="s">
        <v>297</v>
      </c>
      <c r="N21" s="110"/>
      <c r="O21" s="110"/>
      <c r="P21" s="112"/>
      <c r="Q21" s="112"/>
      <c r="R21" s="112"/>
      <c r="S21" s="183">
        <v>3.8436710000000001</v>
      </c>
      <c r="T21" s="112"/>
      <c r="U21" s="113"/>
      <c r="V21" s="148"/>
      <c r="W21" s="118"/>
      <c r="X21" s="118"/>
      <c r="AA21" s="143"/>
      <c r="AB21" s="144"/>
    </row>
    <row r="22" spans="1:29" s="19" customFormat="1" ht="75">
      <c r="A22" s="16" t="s">
        <v>18</v>
      </c>
      <c r="B22" s="101" t="s">
        <v>267</v>
      </c>
      <c r="C22" s="9" t="s">
        <v>16</v>
      </c>
      <c r="D22" s="9" t="str">
        <f t="shared" ref="D22:D28" si="5">O22</f>
        <v>12,4 МВА15,5 км</v>
      </c>
      <c r="E22" s="126">
        <v>2020</v>
      </c>
      <c r="F22" s="126">
        <v>2024</v>
      </c>
      <c r="G22" s="8">
        <f t="shared" si="3"/>
        <v>49.654914198707992</v>
      </c>
      <c r="H22" s="8">
        <f t="shared" ref="H22:H37" si="6">G22</f>
        <v>49.654914198707992</v>
      </c>
      <c r="I22" s="8"/>
      <c r="J22" s="9" t="s">
        <v>103</v>
      </c>
      <c r="K22" s="9" t="s">
        <v>144</v>
      </c>
      <c r="L22" s="9" t="s">
        <v>233</v>
      </c>
      <c r="M22" s="9" t="s">
        <v>302</v>
      </c>
      <c r="N22" s="9" t="s">
        <v>103</v>
      </c>
      <c r="O22" s="9" t="s">
        <v>344</v>
      </c>
      <c r="P22" s="7">
        <v>8.2472742000000014</v>
      </c>
      <c r="Q22" s="7">
        <v>7.8474901408000015</v>
      </c>
      <c r="R22" s="7">
        <v>12.033001051999999</v>
      </c>
      <c r="S22" s="6">
        <f>S23+S24+S25+S26</f>
        <v>11.748473000000001</v>
      </c>
      <c r="T22" s="7">
        <v>9.7786758059079855</v>
      </c>
      <c r="U22" s="8">
        <f t="shared" si="4"/>
        <v>49.654914198707992</v>
      </c>
      <c r="V22" s="56"/>
      <c r="W22" s="152"/>
      <c r="X22" s="20"/>
      <c r="AA22" s="21"/>
      <c r="AB22" s="22"/>
    </row>
    <row r="23" spans="1:29" s="119" customFormat="1" ht="56.25">
      <c r="A23" s="115"/>
      <c r="B23" s="104" t="s">
        <v>300</v>
      </c>
      <c r="C23" s="110"/>
      <c r="D23" s="110"/>
      <c r="E23" s="116"/>
      <c r="F23" s="116"/>
      <c r="G23" s="113"/>
      <c r="H23" s="113"/>
      <c r="I23" s="113"/>
      <c r="J23" s="110"/>
      <c r="K23" s="110"/>
      <c r="L23" s="110"/>
      <c r="M23" s="110" t="s">
        <v>299</v>
      </c>
      <c r="N23" s="110"/>
      <c r="O23" s="110"/>
      <c r="P23" s="112"/>
      <c r="Q23" s="112"/>
      <c r="R23" s="112"/>
      <c r="S23" s="111">
        <v>4.5663210000000003</v>
      </c>
      <c r="T23" s="112"/>
      <c r="U23" s="113"/>
      <c r="V23" s="117"/>
      <c r="W23" s="138"/>
      <c r="X23" s="118"/>
      <c r="AA23" s="143"/>
      <c r="AB23" s="144"/>
    </row>
    <row r="24" spans="1:29" s="119" customFormat="1" ht="56.25">
      <c r="A24" s="115"/>
      <c r="B24" s="102" t="s">
        <v>301</v>
      </c>
      <c r="C24" s="110"/>
      <c r="D24" s="110"/>
      <c r="E24" s="116"/>
      <c r="F24" s="116"/>
      <c r="G24" s="113"/>
      <c r="H24" s="113"/>
      <c r="I24" s="113"/>
      <c r="J24" s="110"/>
      <c r="K24" s="110"/>
      <c r="L24" s="110"/>
      <c r="M24" s="110" t="s">
        <v>299</v>
      </c>
      <c r="N24" s="110"/>
      <c r="O24" s="110"/>
      <c r="P24" s="112"/>
      <c r="Q24" s="112"/>
      <c r="R24" s="112"/>
      <c r="S24" s="111">
        <v>4.935073</v>
      </c>
      <c r="T24" s="112"/>
      <c r="U24" s="113"/>
      <c r="V24" s="117"/>
      <c r="W24" s="118"/>
      <c r="X24" s="118"/>
      <c r="AA24" s="143"/>
      <c r="AB24" s="144"/>
    </row>
    <row r="25" spans="1:29" s="119" customFormat="1" ht="37.5">
      <c r="A25" s="115"/>
      <c r="B25" s="102" t="s">
        <v>259</v>
      </c>
      <c r="C25" s="110"/>
      <c r="D25" s="110"/>
      <c r="E25" s="116"/>
      <c r="F25" s="116"/>
      <c r="G25" s="113"/>
      <c r="H25" s="113"/>
      <c r="I25" s="113"/>
      <c r="J25" s="110"/>
      <c r="K25" s="110"/>
      <c r="L25" s="110"/>
      <c r="M25" s="110" t="s">
        <v>285</v>
      </c>
      <c r="N25" s="110"/>
      <c r="O25" s="110"/>
      <c r="P25" s="112"/>
      <c r="Q25" s="112"/>
      <c r="R25" s="112"/>
      <c r="S25" s="111">
        <v>1.079129</v>
      </c>
      <c r="T25" s="112"/>
      <c r="U25" s="113"/>
      <c r="V25" s="117"/>
      <c r="W25" s="118"/>
      <c r="X25" s="118"/>
      <c r="AA25" s="143"/>
      <c r="AB25" s="144"/>
    </row>
    <row r="26" spans="1:29" s="119" customFormat="1" ht="75">
      <c r="A26" s="115"/>
      <c r="B26" s="103" t="s">
        <v>260</v>
      </c>
      <c r="C26" s="110"/>
      <c r="D26" s="110"/>
      <c r="E26" s="116"/>
      <c r="F26" s="116"/>
      <c r="G26" s="113"/>
      <c r="H26" s="113"/>
      <c r="I26" s="113"/>
      <c r="J26" s="110"/>
      <c r="K26" s="110"/>
      <c r="L26" s="110"/>
      <c r="M26" s="110" t="s">
        <v>303</v>
      </c>
      <c r="N26" s="110"/>
      <c r="O26" s="110"/>
      <c r="P26" s="112"/>
      <c r="Q26" s="112"/>
      <c r="R26" s="112"/>
      <c r="S26" s="111">
        <v>1.16795</v>
      </c>
      <c r="T26" s="112"/>
      <c r="U26" s="113"/>
      <c r="V26" s="117"/>
      <c r="W26" s="118"/>
      <c r="X26" s="118"/>
      <c r="AA26" s="143"/>
      <c r="AB26" s="144"/>
    </row>
    <row r="27" spans="1:29" s="19" customFormat="1" ht="56.25">
      <c r="A27" s="16" t="s">
        <v>20</v>
      </c>
      <c r="B27" s="11" t="s">
        <v>19</v>
      </c>
      <c r="C27" s="9" t="s">
        <v>16</v>
      </c>
      <c r="D27" s="9" t="str">
        <f t="shared" si="5"/>
        <v>4,06 МВА11,2 км</v>
      </c>
      <c r="E27" s="126">
        <v>2020</v>
      </c>
      <c r="F27" s="126">
        <v>2024</v>
      </c>
      <c r="G27" s="8">
        <f t="shared" si="3"/>
        <v>45.794527171503013</v>
      </c>
      <c r="H27" s="8">
        <f t="shared" si="6"/>
        <v>45.794527171503013</v>
      </c>
      <c r="I27" s="126"/>
      <c r="J27" s="9" t="s">
        <v>116</v>
      </c>
      <c r="K27" s="9" t="s">
        <v>143</v>
      </c>
      <c r="L27" s="9" t="s">
        <v>254</v>
      </c>
      <c r="M27" s="9"/>
      <c r="N27" s="9" t="s">
        <v>116</v>
      </c>
      <c r="O27" s="9" t="s">
        <v>345</v>
      </c>
      <c r="P27" s="7">
        <v>9.3962813000000001</v>
      </c>
      <c r="Q27" s="7">
        <v>9.8097176772000001</v>
      </c>
      <c r="R27" s="7">
        <v>15.447490999999999</v>
      </c>
      <c r="S27" s="6">
        <v>0</v>
      </c>
      <c r="T27" s="7">
        <v>11.141037194303015</v>
      </c>
      <c r="U27" s="8">
        <f t="shared" si="4"/>
        <v>45.794527171503013</v>
      </c>
      <c r="V27" s="56"/>
      <c r="W27" s="128"/>
      <c r="X27" s="20"/>
      <c r="AA27" s="21"/>
      <c r="AB27" s="22"/>
    </row>
    <row r="28" spans="1:29" s="19" customFormat="1" ht="75">
      <c r="A28" s="16" t="s">
        <v>21</v>
      </c>
      <c r="B28" s="61" t="s">
        <v>268</v>
      </c>
      <c r="C28" s="9" t="s">
        <v>16</v>
      </c>
      <c r="D28" s="9" t="str">
        <f t="shared" si="5"/>
        <v>6,39 МВА14,46 км</v>
      </c>
      <c r="E28" s="126">
        <v>2020</v>
      </c>
      <c r="F28" s="126">
        <v>2024</v>
      </c>
      <c r="G28" s="8">
        <f t="shared" si="3"/>
        <v>50.450493058359193</v>
      </c>
      <c r="H28" s="8">
        <f t="shared" si="6"/>
        <v>50.450493058359193</v>
      </c>
      <c r="I28" s="9"/>
      <c r="J28" s="9" t="s">
        <v>103</v>
      </c>
      <c r="K28" s="9" t="s">
        <v>146</v>
      </c>
      <c r="L28" s="9" t="s">
        <v>244</v>
      </c>
      <c r="M28" s="9" t="s">
        <v>315</v>
      </c>
      <c r="N28" s="9" t="s">
        <v>103</v>
      </c>
      <c r="O28" s="9" t="s">
        <v>346</v>
      </c>
      <c r="P28" s="7">
        <v>8.2472742000000014</v>
      </c>
      <c r="Q28" s="7">
        <v>4.7279999999999998</v>
      </c>
      <c r="R28" s="7">
        <v>11.989001052451201</v>
      </c>
      <c r="S28" s="6">
        <f>S29+S30+S31+S32+S33+S34+S35+S36</f>
        <v>15.707542</v>
      </c>
      <c r="T28" s="7">
        <v>9.7786758059079855</v>
      </c>
      <c r="U28" s="8">
        <f t="shared" si="4"/>
        <v>50.450493058359193</v>
      </c>
      <c r="V28" s="56"/>
      <c r="W28" s="152"/>
      <c r="X28" s="20"/>
      <c r="AA28" s="21"/>
      <c r="AB28" s="22"/>
    </row>
    <row r="29" spans="1:29" s="119" customFormat="1" ht="37.5">
      <c r="A29" s="115"/>
      <c r="B29" s="105" t="s">
        <v>261</v>
      </c>
      <c r="C29" s="110"/>
      <c r="D29" s="110"/>
      <c r="E29" s="116"/>
      <c r="F29" s="116"/>
      <c r="G29" s="113"/>
      <c r="H29" s="113"/>
      <c r="I29" s="110"/>
      <c r="J29" s="110"/>
      <c r="K29" s="110"/>
      <c r="L29" s="110"/>
      <c r="M29" s="110" t="s">
        <v>304</v>
      </c>
      <c r="N29" s="110"/>
      <c r="O29" s="110"/>
      <c r="P29" s="112"/>
      <c r="Q29" s="112"/>
      <c r="R29" s="112"/>
      <c r="S29" s="111">
        <v>3.3826749999999999</v>
      </c>
      <c r="T29" s="112"/>
      <c r="U29" s="113"/>
      <c r="V29" s="117"/>
      <c r="W29" s="118"/>
      <c r="X29" s="118"/>
      <c r="AA29" s="143"/>
      <c r="AB29" s="144"/>
    </row>
    <row r="30" spans="1:29" s="119" customFormat="1" ht="56.25">
      <c r="A30" s="115"/>
      <c r="B30" s="105" t="s">
        <v>306</v>
      </c>
      <c r="C30" s="110"/>
      <c r="D30" s="110"/>
      <c r="E30" s="116"/>
      <c r="F30" s="116"/>
      <c r="G30" s="113"/>
      <c r="H30" s="113"/>
      <c r="I30" s="110"/>
      <c r="J30" s="110"/>
      <c r="K30" s="110"/>
      <c r="L30" s="110"/>
      <c r="M30" s="110" t="s">
        <v>305</v>
      </c>
      <c r="N30" s="110"/>
      <c r="O30" s="110"/>
      <c r="P30" s="112"/>
      <c r="Q30" s="112"/>
      <c r="R30" s="112"/>
      <c r="S30" s="111">
        <v>6.8862690000000004</v>
      </c>
      <c r="T30" s="112"/>
      <c r="U30" s="113"/>
      <c r="V30" s="117"/>
      <c r="W30" s="118"/>
      <c r="X30" s="118"/>
      <c r="AA30" s="143"/>
      <c r="AB30" s="144"/>
    </row>
    <row r="31" spans="1:29" s="119" customFormat="1" ht="56.25">
      <c r="A31" s="115"/>
      <c r="B31" s="106" t="s">
        <v>262</v>
      </c>
      <c r="C31" s="110"/>
      <c r="D31" s="110"/>
      <c r="E31" s="116"/>
      <c r="F31" s="116"/>
      <c r="G31" s="113"/>
      <c r="H31" s="113"/>
      <c r="I31" s="110"/>
      <c r="J31" s="110"/>
      <c r="K31" s="110"/>
      <c r="L31" s="110"/>
      <c r="M31" s="110" t="s">
        <v>307</v>
      </c>
      <c r="N31" s="110"/>
      <c r="O31" s="110"/>
      <c r="P31" s="112"/>
      <c r="Q31" s="112"/>
      <c r="R31" s="112"/>
      <c r="S31" s="111">
        <v>0.24251700000000001</v>
      </c>
      <c r="T31" s="112"/>
      <c r="U31" s="113"/>
      <c r="V31" s="117"/>
      <c r="W31" s="118"/>
      <c r="X31" s="118"/>
      <c r="AA31" s="143"/>
      <c r="AB31" s="144"/>
    </row>
    <row r="32" spans="1:29" s="119" customFormat="1" ht="56.25">
      <c r="A32" s="115"/>
      <c r="B32" s="107" t="s">
        <v>263</v>
      </c>
      <c r="C32" s="110"/>
      <c r="D32" s="110"/>
      <c r="E32" s="116"/>
      <c r="F32" s="116"/>
      <c r="G32" s="113"/>
      <c r="H32" s="113"/>
      <c r="I32" s="110"/>
      <c r="J32" s="110"/>
      <c r="K32" s="110"/>
      <c r="L32" s="110"/>
      <c r="M32" s="110" t="s">
        <v>308</v>
      </c>
      <c r="N32" s="110"/>
      <c r="O32" s="110"/>
      <c r="P32" s="112"/>
      <c r="Q32" s="112"/>
      <c r="R32" s="112"/>
      <c r="S32" s="111">
        <v>0.31231199999999998</v>
      </c>
      <c r="T32" s="112"/>
      <c r="U32" s="113"/>
      <c r="V32" s="117"/>
      <c r="W32" s="118"/>
      <c r="X32" s="118"/>
      <c r="AA32" s="143"/>
      <c r="AB32" s="144"/>
    </row>
    <row r="33" spans="1:28" s="119" customFormat="1" ht="48.75" customHeight="1">
      <c r="A33" s="115"/>
      <c r="B33" s="107" t="s">
        <v>264</v>
      </c>
      <c r="C33" s="110"/>
      <c r="D33" s="110"/>
      <c r="E33" s="116"/>
      <c r="F33" s="116"/>
      <c r="G33" s="113"/>
      <c r="H33" s="113"/>
      <c r="I33" s="110"/>
      <c r="J33" s="110"/>
      <c r="K33" s="110"/>
      <c r="L33" s="110"/>
      <c r="M33" s="110" t="s">
        <v>309</v>
      </c>
      <c r="N33" s="110"/>
      <c r="O33" s="110"/>
      <c r="P33" s="112"/>
      <c r="Q33" s="112"/>
      <c r="R33" s="112"/>
      <c r="S33" s="111">
        <v>0.55863399999999996</v>
      </c>
      <c r="T33" s="112"/>
      <c r="U33" s="113"/>
      <c r="V33" s="117"/>
      <c r="W33" s="118"/>
      <c r="X33" s="118"/>
      <c r="AA33" s="143"/>
      <c r="AB33" s="144"/>
    </row>
    <row r="34" spans="1:28" s="119" customFormat="1" ht="59.25" customHeight="1">
      <c r="A34" s="115"/>
      <c r="B34" s="106" t="s">
        <v>311</v>
      </c>
      <c r="C34" s="110"/>
      <c r="D34" s="110"/>
      <c r="E34" s="116"/>
      <c r="F34" s="116"/>
      <c r="G34" s="113"/>
      <c r="H34" s="113"/>
      <c r="I34" s="110"/>
      <c r="J34" s="110"/>
      <c r="K34" s="110"/>
      <c r="L34" s="110"/>
      <c r="M34" s="110" t="s">
        <v>310</v>
      </c>
      <c r="N34" s="110"/>
      <c r="O34" s="110"/>
      <c r="P34" s="112"/>
      <c r="Q34" s="112"/>
      <c r="R34" s="112"/>
      <c r="S34" s="111">
        <v>2.7659670000000003</v>
      </c>
      <c r="T34" s="112"/>
      <c r="U34" s="113"/>
      <c r="V34" s="117"/>
      <c r="W34" s="118"/>
      <c r="X34" s="118"/>
      <c r="AA34" s="143"/>
      <c r="AB34" s="144"/>
    </row>
    <row r="35" spans="1:28" s="119" customFormat="1" ht="49.5" customHeight="1">
      <c r="A35" s="115"/>
      <c r="B35" s="107" t="s">
        <v>265</v>
      </c>
      <c r="C35" s="110"/>
      <c r="D35" s="110"/>
      <c r="E35" s="116"/>
      <c r="F35" s="116"/>
      <c r="G35" s="113"/>
      <c r="H35" s="113"/>
      <c r="I35" s="110"/>
      <c r="J35" s="110"/>
      <c r="K35" s="110"/>
      <c r="L35" s="110"/>
      <c r="M35" s="110" t="s">
        <v>286</v>
      </c>
      <c r="N35" s="110"/>
      <c r="O35" s="110"/>
      <c r="P35" s="112"/>
      <c r="Q35" s="112"/>
      <c r="R35" s="112"/>
      <c r="S35" s="111">
        <v>0.73305100000000001</v>
      </c>
      <c r="T35" s="112"/>
      <c r="U35" s="113"/>
      <c r="V35" s="117"/>
      <c r="W35" s="118"/>
      <c r="X35" s="118"/>
      <c r="AA35" s="143"/>
      <c r="AB35" s="144"/>
    </row>
    <row r="36" spans="1:28" s="119" customFormat="1" ht="63.75" customHeight="1">
      <c r="A36" s="115"/>
      <c r="B36" s="106" t="s">
        <v>313</v>
      </c>
      <c r="C36" s="110"/>
      <c r="D36" s="110"/>
      <c r="E36" s="116"/>
      <c r="F36" s="116"/>
      <c r="G36" s="113"/>
      <c r="H36" s="113"/>
      <c r="I36" s="110"/>
      <c r="J36" s="110"/>
      <c r="K36" s="110"/>
      <c r="L36" s="110"/>
      <c r="M36" s="110" t="s">
        <v>312</v>
      </c>
      <c r="N36" s="110"/>
      <c r="O36" s="110"/>
      <c r="P36" s="112"/>
      <c r="Q36" s="112"/>
      <c r="R36" s="112"/>
      <c r="S36" s="111">
        <v>0.82611699999999999</v>
      </c>
      <c r="T36" s="112"/>
      <c r="U36" s="113"/>
      <c r="V36" s="117"/>
      <c r="W36" s="118"/>
      <c r="X36" s="118"/>
      <c r="AA36" s="143"/>
      <c r="AB36" s="144"/>
    </row>
    <row r="37" spans="1:28" s="19" customFormat="1" ht="75">
      <c r="A37" s="16" t="s">
        <v>23</v>
      </c>
      <c r="B37" s="11" t="s">
        <v>139</v>
      </c>
      <c r="C37" s="9" t="s">
        <v>16</v>
      </c>
      <c r="D37" s="9" t="str">
        <f>O37</f>
        <v>50 МВА2-х цепная ВЛ-35кВ по 10,8 км</v>
      </c>
      <c r="E37" s="9">
        <v>2019</v>
      </c>
      <c r="F37" s="9">
        <v>2024</v>
      </c>
      <c r="G37" s="8">
        <f t="shared" si="3"/>
        <v>451.69441201468004</v>
      </c>
      <c r="H37" s="8">
        <f t="shared" si="6"/>
        <v>451.69441201468004</v>
      </c>
      <c r="I37" s="6"/>
      <c r="J37" s="9" t="s">
        <v>136</v>
      </c>
      <c r="K37" s="9"/>
      <c r="L37" s="48"/>
      <c r="M37" s="9"/>
      <c r="N37" s="9" t="s">
        <v>232</v>
      </c>
      <c r="O37" s="9" t="str">
        <f>N37</f>
        <v>50 МВА2-х цепная ВЛ-35кВ по 10,8 км</v>
      </c>
      <c r="P37" s="7">
        <v>2</v>
      </c>
      <c r="Q37" s="7">
        <v>90.496112014679994</v>
      </c>
      <c r="R37" s="7">
        <v>137.44030000000001</v>
      </c>
      <c r="S37" s="7">
        <f>148.04</f>
        <v>148.04</v>
      </c>
      <c r="T37" s="7">
        <v>73.718000000000004</v>
      </c>
      <c r="U37" s="8">
        <f>P37+Q37+R37+S37+T37</f>
        <v>451.69441201468004</v>
      </c>
      <c r="V37" s="10"/>
      <c r="W37" s="20"/>
      <c r="X37" s="20"/>
      <c r="AA37" s="23"/>
      <c r="AB37" s="23"/>
    </row>
    <row r="38" spans="1:28" s="19" customFormat="1">
      <c r="A38" s="16" t="s">
        <v>24</v>
      </c>
      <c r="B38" s="11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6"/>
      <c r="Q38" s="6"/>
      <c r="R38" s="6"/>
      <c r="S38" s="6"/>
      <c r="T38" s="6"/>
      <c r="U38" s="6"/>
      <c r="V38" s="10"/>
      <c r="W38" s="20"/>
      <c r="X38" s="20"/>
      <c r="AA38" s="23"/>
      <c r="AB38" s="23"/>
    </row>
    <row r="39" spans="1:28" s="19" customFormat="1">
      <c r="A39" s="62" t="s">
        <v>26</v>
      </c>
      <c r="B39" s="63" t="s">
        <v>25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6"/>
      <c r="Q39" s="6"/>
      <c r="R39" s="6"/>
      <c r="S39" s="6"/>
      <c r="T39" s="6"/>
      <c r="U39" s="6"/>
      <c r="V39" s="10"/>
      <c r="W39" s="20"/>
      <c r="X39" s="20"/>
      <c r="AA39" s="23"/>
      <c r="AB39" s="23"/>
    </row>
    <row r="40" spans="1:28" s="19" customFormat="1">
      <c r="A40" s="16" t="s">
        <v>29</v>
      </c>
      <c r="B40" s="11" t="s">
        <v>27</v>
      </c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6"/>
      <c r="Q40" s="6"/>
      <c r="R40" s="6"/>
      <c r="S40" s="6"/>
      <c r="T40" s="6"/>
      <c r="U40" s="6"/>
      <c r="V40" s="10"/>
      <c r="W40" s="20"/>
      <c r="X40" s="20"/>
      <c r="AA40" s="23"/>
      <c r="AB40" s="23"/>
    </row>
    <row r="41" spans="1:28" s="19" customFormat="1">
      <c r="A41" s="16" t="s">
        <v>30</v>
      </c>
      <c r="B41" s="11" t="s">
        <v>28</v>
      </c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6"/>
      <c r="Q41" s="6"/>
      <c r="R41" s="6"/>
      <c r="S41" s="6"/>
      <c r="T41" s="6"/>
      <c r="U41" s="6"/>
      <c r="V41" s="10"/>
      <c r="W41" s="20"/>
      <c r="X41" s="20"/>
      <c r="AA41" s="23"/>
      <c r="AB41" s="23"/>
    </row>
    <row r="42" spans="1:28" s="19" customFormat="1">
      <c r="A42" s="16" t="s">
        <v>24</v>
      </c>
      <c r="B42" s="11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6"/>
      <c r="Q42" s="6"/>
      <c r="R42" s="6"/>
      <c r="S42" s="6"/>
      <c r="T42" s="6"/>
      <c r="U42" s="6"/>
      <c r="V42" s="10"/>
      <c r="W42" s="20"/>
      <c r="X42" s="20"/>
      <c r="AA42" s="23"/>
      <c r="AB42" s="23"/>
    </row>
    <row r="43" spans="1:28" s="19" customFormat="1">
      <c r="A43" s="62" t="s">
        <v>32</v>
      </c>
      <c r="B43" s="63" t="s">
        <v>31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6"/>
      <c r="Q43" s="6"/>
      <c r="R43" s="6"/>
      <c r="S43" s="6"/>
      <c r="T43" s="6"/>
      <c r="U43" s="6"/>
      <c r="V43" s="10"/>
      <c r="W43" s="20"/>
      <c r="X43" s="20"/>
      <c r="AA43" s="23"/>
      <c r="AB43" s="23"/>
    </row>
    <row r="44" spans="1:28" s="19" customFormat="1">
      <c r="A44" s="16" t="s">
        <v>29</v>
      </c>
      <c r="B44" s="11" t="s">
        <v>27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6"/>
      <c r="Q44" s="6"/>
      <c r="R44" s="6"/>
      <c r="S44" s="6"/>
      <c r="T44" s="6"/>
      <c r="U44" s="6"/>
      <c r="V44" s="10"/>
      <c r="W44" s="20"/>
      <c r="X44" s="20"/>
      <c r="AA44" s="23"/>
      <c r="AB44" s="23"/>
    </row>
    <row r="45" spans="1:28" s="19" customFormat="1">
      <c r="A45" s="16" t="s">
        <v>30</v>
      </c>
      <c r="B45" s="11" t="s">
        <v>28</v>
      </c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6"/>
      <c r="Q45" s="6"/>
      <c r="R45" s="6"/>
      <c r="S45" s="6"/>
      <c r="T45" s="6"/>
      <c r="U45" s="6"/>
      <c r="V45" s="10"/>
      <c r="W45" s="20"/>
      <c r="X45" s="20"/>
      <c r="AA45" s="23"/>
      <c r="AB45" s="23"/>
    </row>
    <row r="46" spans="1:28" s="19" customFormat="1">
      <c r="A46" s="16" t="s">
        <v>24</v>
      </c>
      <c r="B46" s="11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6"/>
      <c r="Q46" s="6"/>
      <c r="R46" s="6"/>
      <c r="S46" s="6"/>
      <c r="T46" s="6"/>
      <c r="U46" s="6"/>
      <c r="V46" s="10"/>
      <c r="W46" s="20"/>
      <c r="X46" s="20"/>
      <c r="AA46" s="23"/>
      <c r="AB46" s="23"/>
    </row>
    <row r="47" spans="1:28" s="19" customFormat="1">
      <c r="A47" s="62" t="s">
        <v>34</v>
      </c>
      <c r="B47" s="63" t="s">
        <v>33</v>
      </c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6"/>
      <c r="Q47" s="6"/>
      <c r="R47" s="6"/>
      <c r="S47" s="6"/>
      <c r="T47" s="6"/>
      <c r="U47" s="6"/>
      <c r="V47" s="10"/>
      <c r="W47" s="20"/>
      <c r="X47" s="20"/>
      <c r="AA47" s="23"/>
      <c r="AB47" s="23"/>
    </row>
    <row r="48" spans="1:28" s="19" customFormat="1">
      <c r="A48" s="16" t="s">
        <v>29</v>
      </c>
      <c r="B48" s="11" t="s">
        <v>27</v>
      </c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6"/>
      <c r="Q48" s="6"/>
      <c r="R48" s="6"/>
      <c r="S48" s="6"/>
      <c r="T48" s="6"/>
      <c r="U48" s="6"/>
      <c r="V48" s="10"/>
      <c r="W48" s="20"/>
      <c r="X48" s="20"/>
      <c r="AA48" s="23"/>
      <c r="AB48" s="23"/>
    </row>
    <row r="49" spans="1:36" s="19" customFormat="1">
      <c r="A49" s="16" t="s">
        <v>30</v>
      </c>
      <c r="B49" s="11" t="s">
        <v>28</v>
      </c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6"/>
      <c r="Q49" s="6"/>
      <c r="R49" s="6"/>
      <c r="S49" s="6"/>
      <c r="T49" s="6"/>
      <c r="U49" s="6"/>
      <c r="V49" s="10"/>
      <c r="W49" s="20"/>
      <c r="X49" s="20"/>
      <c r="AA49" s="23"/>
      <c r="AB49" s="23"/>
    </row>
    <row r="50" spans="1:36" s="19" customFormat="1">
      <c r="A50" s="16" t="s">
        <v>24</v>
      </c>
      <c r="B50" s="11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6"/>
      <c r="Q50" s="6"/>
      <c r="R50" s="6"/>
      <c r="S50" s="6"/>
      <c r="T50" s="6"/>
      <c r="U50" s="6"/>
      <c r="V50" s="10"/>
      <c r="W50" s="20"/>
      <c r="X50" s="20"/>
      <c r="AA50" s="23"/>
      <c r="AB50" s="23"/>
    </row>
    <row r="51" spans="1:36" s="19" customFormat="1">
      <c r="A51" s="62" t="s">
        <v>35</v>
      </c>
      <c r="B51" s="63" t="s">
        <v>36</v>
      </c>
      <c r="C51" s="9"/>
      <c r="D51" s="9"/>
      <c r="E51" s="9"/>
      <c r="F51" s="9"/>
      <c r="G51" s="46">
        <f>G52</f>
        <v>120</v>
      </c>
      <c r="H51" s="46">
        <f>H52</f>
        <v>120</v>
      </c>
      <c r="I51" s="46"/>
      <c r="J51" s="6"/>
      <c r="K51" s="6"/>
      <c r="L51" s="6"/>
      <c r="M51" s="6"/>
      <c r="N51" s="6"/>
      <c r="O51" s="6"/>
      <c r="P51" s="46">
        <f>P52</f>
        <v>20</v>
      </c>
      <c r="Q51" s="46">
        <f t="shared" ref="Q51:U51" si="7">Q52</f>
        <v>25</v>
      </c>
      <c r="R51" s="46">
        <f t="shared" si="7"/>
        <v>30</v>
      </c>
      <c r="S51" s="46">
        <f t="shared" si="7"/>
        <v>15</v>
      </c>
      <c r="T51" s="46">
        <f t="shared" si="7"/>
        <v>30</v>
      </c>
      <c r="U51" s="46">
        <f t="shared" si="7"/>
        <v>120</v>
      </c>
      <c r="V51" s="10"/>
      <c r="W51" s="20"/>
      <c r="X51" s="20"/>
      <c r="AA51" s="23"/>
      <c r="AB51" s="23"/>
    </row>
    <row r="52" spans="1:36" s="19" customFormat="1">
      <c r="A52" s="16" t="s">
        <v>38</v>
      </c>
      <c r="B52" s="11" t="s">
        <v>37</v>
      </c>
      <c r="C52" s="9"/>
      <c r="D52" s="9"/>
      <c r="E52" s="9">
        <v>2020</v>
      </c>
      <c r="F52" s="9">
        <v>2024</v>
      </c>
      <c r="G52" s="6">
        <f>U52</f>
        <v>120</v>
      </c>
      <c r="H52" s="6">
        <f>G52</f>
        <v>120</v>
      </c>
      <c r="I52" s="6"/>
      <c r="J52" s="6"/>
      <c r="K52" s="6"/>
      <c r="L52" s="6"/>
      <c r="M52" s="6"/>
      <c r="N52" s="6"/>
      <c r="O52" s="6"/>
      <c r="P52" s="8">
        <v>20</v>
      </c>
      <c r="Q52" s="8">
        <v>25</v>
      </c>
      <c r="R52" s="8">
        <v>30</v>
      </c>
      <c r="S52" s="8">
        <v>15</v>
      </c>
      <c r="T52" s="8">
        <v>30</v>
      </c>
      <c r="U52" s="6">
        <f>P52+Q52+R52+S52+T52</f>
        <v>120</v>
      </c>
      <c r="V52" s="132"/>
      <c r="W52" s="20"/>
      <c r="X52" s="20"/>
      <c r="AA52" s="23"/>
      <c r="AB52" s="23"/>
    </row>
    <row r="53" spans="1:36" s="19" customFormat="1">
      <c r="A53" s="16" t="s">
        <v>24</v>
      </c>
      <c r="B53" s="11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6"/>
      <c r="Q53" s="6"/>
      <c r="R53" s="6"/>
      <c r="S53" s="6"/>
      <c r="T53" s="6"/>
      <c r="U53" s="6"/>
      <c r="V53" s="10"/>
      <c r="W53" s="20"/>
      <c r="X53" s="20"/>
      <c r="AA53" s="23"/>
      <c r="AB53" s="23"/>
    </row>
    <row r="54" spans="1:36" s="19" customFormat="1" ht="56.25">
      <c r="A54" s="62" t="s">
        <v>30</v>
      </c>
      <c r="B54" s="63" t="s">
        <v>39</v>
      </c>
      <c r="C54" s="9"/>
      <c r="D54" s="125" t="str">
        <f>D55</f>
        <v>108,63 МВА
205,87 км</v>
      </c>
      <c r="E54" s="125"/>
      <c r="F54" s="125"/>
      <c r="G54" s="46">
        <f>G55</f>
        <v>1367.997715582756</v>
      </c>
      <c r="H54" s="46">
        <f>H55</f>
        <v>1367.997715582756</v>
      </c>
      <c r="I54" s="46"/>
      <c r="J54" s="46" t="str">
        <f>J55</f>
        <v>41,48 МВА41,7 км</v>
      </c>
      <c r="K54" s="46" t="str">
        <f t="shared" ref="K54:N54" si="8">K55</f>
        <v>18,86 МВА66,85</v>
      </c>
      <c r="L54" s="46" t="str">
        <f>L55</f>
        <v>6,05 МВА36,35 км</v>
      </c>
      <c r="M54" s="46" t="str">
        <f t="shared" si="8"/>
        <v>12,21 МВА
16,77 км</v>
      </c>
      <c r="N54" s="46" t="str">
        <f t="shared" si="8"/>
        <v>10,03 МВА43,4 км</v>
      </c>
      <c r="O54" s="46" t="str">
        <f>O55</f>
        <v>88,63 МВА
205,07 км</v>
      </c>
      <c r="P54" s="46">
        <f>P55</f>
        <v>320.90178850350003</v>
      </c>
      <c r="Q54" s="46">
        <f>Q55</f>
        <v>243.72642873268404</v>
      </c>
      <c r="R54" s="46">
        <f>R55</f>
        <v>272.26845519317561</v>
      </c>
      <c r="S54" s="46">
        <f>S55</f>
        <v>235.67662058800002</v>
      </c>
      <c r="T54" s="46">
        <f t="shared" ref="T54" si="9">T55</f>
        <v>295.42442256539624</v>
      </c>
      <c r="U54" s="46">
        <f>U55</f>
        <v>1367.997715582756</v>
      </c>
      <c r="V54" s="10"/>
      <c r="W54" s="20"/>
      <c r="X54" s="20"/>
      <c r="AA54" s="23"/>
      <c r="AB54" s="23"/>
    </row>
    <row r="55" spans="1:36" s="19" customFormat="1" ht="56.25">
      <c r="A55" s="62" t="s">
        <v>40</v>
      </c>
      <c r="B55" s="63" t="s">
        <v>9</v>
      </c>
      <c r="C55" s="9"/>
      <c r="D55" s="146" t="s">
        <v>365</v>
      </c>
      <c r="E55" s="9"/>
      <c r="F55" s="9"/>
      <c r="G55" s="46">
        <f>SUM(G56:G91)</f>
        <v>1367.997715582756</v>
      </c>
      <c r="H55" s="46">
        <f>SUM(H56:H91)</f>
        <v>1367.997715582756</v>
      </c>
      <c r="I55" s="6"/>
      <c r="J55" s="46" t="s">
        <v>227</v>
      </c>
      <c r="K55" s="46" t="s">
        <v>163</v>
      </c>
      <c r="L55" s="46" t="s">
        <v>256</v>
      </c>
      <c r="M55" s="46" t="s">
        <v>366</v>
      </c>
      <c r="N55" s="46" t="s">
        <v>246</v>
      </c>
      <c r="O55" s="146" t="s">
        <v>367</v>
      </c>
      <c r="P55" s="46">
        <f t="shared" ref="P55:T55" si="10">SUM(P56:P91)</f>
        <v>320.90178850350003</v>
      </c>
      <c r="Q55" s="46">
        <f t="shared" si="10"/>
        <v>243.72642873268404</v>
      </c>
      <c r="R55" s="46">
        <f>SUM(R56:R91)</f>
        <v>272.26845519317561</v>
      </c>
      <c r="S55" s="46">
        <f>S56+S60+S64+S67+S69+S73+S77+S79+S82+S84+S85+S91</f>
        <v>235.67662058800002</v>
      </c>
      <c r="T55" s="46">
        <f t="shared" si="10"/>
        <v>295.42442256539624</v>
      </c>
      <c r="U55" s="46">
        <f>SUM(U56:U91)</f>
        <v>1367.997715582756</v>
      </c>
      <c r="V55" s="100"/>
      <c r="W55" s="18"/>
      <c r="X55" s="18"/>
      <c r="AA55" s="27"/>
      <c r="AB55" s="27"/>
      <c r="AD55" s="28"/>
    </row>
    <row r="56" spans="1:36" s="19" customFormat="1" ht="37.5">
      <c r="A56" s="16" t="s">
        <v>41</v>
      </c>
      <c r="B56" s="11" t="s">
        <v>104</v>
      </c>
      <c r="C56" s="9" t="s">
        <v>16</v>
      </c>
      <c r="D56" s="9"/>
      <c r="E56" s="9">
        <v>2020</v>
      </c>
      <c r="F56" s="9">
        <v>2024</v>
      </c>
      <c r="G56" s="6">
        <f>U56</f>
        <v>68.914566356639995</v>
      </c>
      <c r="H56" s="6">
        <f>G56</f>
        <v>68.914566356639995</v>
      </c>
      <c r="I56" s="6"/>
      <c r="J56" s="9"/>
      <c r="K56" s="9"/>
      <c r="L56" s="9"/>
      <c r="M56" s="9"/>
      <c r="N56" s="9"/>
      <c r="O56" s="9"/>
      <c r="P56" s="8">
        <v>10</v>
      </c>
      <c r="Q56" s="8">
        <v>10.440000000000001</v>
      </c>
      <c r="R56" s="8">
        <v>10.899360000000001</v>
      </c>
      <c r="S56" s="8">
        <f>11.36803248+14.350316</f>
        <v>25.71834848</v>
      </c>
      <c r="T56" s="8">
        <v>11.856857876639999</v>
      </c>
      <c r="U56" s="6">
        <f t="shared" ref="U56:U91" si="11">P56+Q56+R56+S56+T56</f>
        <v>68.914566356639995</v>
      </c>
      <c r="V56" s="133"/>
      <c r="W56" s="20"/>
      <c r="X56" s="20"/>
      <c r="AA56" s="30"/>
      <c r="AB56" s="23"/>
    </row>
    <row r="57" spans="1:36" s="19" customFormat="1" ht="75">
      <c r="A57" s="16" t="s">
        <v>43</v>
      </c>
      <c r="B57" s="11" t="s">
        <v>42</v>
      </c>
      <c r="C57" s="9" t="s">
        <v>16</v>
      </c>
      <c r="D57" s="9" t="str">
        <f>O57</f>
        <v>32 МВА 2-х цепная ВЛ-35 кВ по 3,2 км</v>
      </c>
      <c r="E57" s="9">
        <v>2015</v>
      </c>
      <c r="F57" s="9">
        <v>2020</v>
      </c>
      <c r="G57" s="6">
        <f t="shared" ref="G57:G91" si="12">U57</f>
        <v>134.5005745</v>
      </c>
      <c r="H57" s="6">
        <f>G57</f>
        <v>134.5005745</v>
      </c>
      <c r="I57" s="6"/>
      <c r="J57" s="9" t="s">
        <v>142</v>
      </c>
      <c r="K57" s="9"/>
      <c r="L57" s="9"/>
      <c r="M57" s="9"/>
      <c r="N57" s="9"/>
      <c r="O57" s="9" t="str">
        <f>J57</f>
        <v>32 МВА 2-х цепная ВЛ-35 кВ по 3,2 км</v>
      </c>
      <c r="P57" s="6">
        <v>134.5005745</v>
      </c>
      <c r="Q57" s="6"/>
      <c r="R57" s="8"/>
      <c r="S57" s="6"/>
      <c r="T57" s="6"/>
      <c r="U57" s="6">
        <f t="shared" si="11"/>
        <v>134.5005745</v>
      </c>
      <c r="V57" s="56"/>
      <c r="W57" s="31"/>
      <c r="X57" s="20"/>
      <c r="AA57" s="30"/>
      <c r="AB57" s="23"/>
    </row>
    <row r="58" spans="1:36" s="19" customFormat="1" ht="37.5">
      <c r="A58" s="16" t="s">
        <v>105</v>
      </c>
      <c r="B58" s="11" t="s">
        <v>48</v>
      </c>
      <c r="C58" s="9" t="s">
        <v>16</v>
      </c>
      <c r="D58" s="9" t="str">
        <f>O58</f>
        <v>7,15 км</v>
      </c>
      <c r="E58" s="9">
        <v>2020</v>
      </c>
      <c r="F58" s="9">
        <v>2021</v>
      </c>
      <c r="G58" s="6">
        <f t="shared" si="12"/>
        <v>44.551832106000006</v>
      </c>
      <c r="H58" s="6">
        <f t="shared" ref="H58:H91" si="13">G58</f>
        <v>44.551832106000006</v>
      </c>
      <c r="I58" s="6"/>
      <c r="J58" s="9" t="s">
        <v>225</v>
      </c>
      <c r="K58" s="9" t="s">
        <v>224</v>
      </c>
      <c r="L58" s="9"/>
      <c r="M58" s="9"/>
      <c r="N58" s="9"/>
      <c r="O58" s="9" t="s">
        <v>226</v>
      </c>
      <c r="P58" s="6">
        <v>14.365922106000003</v>
      </c>
      <c r="Q58" s="8">
        <v>30.185910000000003</v>
      </c>
      <c r="R58" s="8"/>
      <c r="S58" s="6"/>
      <c r="T58" s="6"/>
      <c r="U58" s="6">
        <f t="shared" si="11"/>
        <v>44.551832106000006</v>
      </c>
      <c r="V58" s="56"/>
      <c r="W58" s="20"/>
      <c r="X58" s="20"/>
      <c r="AA58" s="30"/>
      <c r="AB58" s="25"/>
    </row>
    <row r="59" spans="1:36" s="19" customFormat="1" ht="37.5">
      <c r="A59" s="16" t="s">
        <v>44</v>
      </c>
      <c r="B59" s="11" t="s">
        <v>243</v>
      </c>
      <c r="C59" s="9" t="s">
        <v>16</v>
      </c>
      <c r="D59" s="9" t="str">
        <f>O59</f>
        <v>7 км</v>
      </c>
      <c r="E59" s="9">
        <v>2022</v>
      </c>
      <c r="F59" s="9">
        <v>2023</v>
      </c>
      <c r="G59" s="6">
        <f t="shared" si="12"/>
        <v>30.043735999999999</v>
      </c>
      <c r="H59" s="6">
        <f>G59</f>
        <v>30.043735999999999</v>
      </c>
      <c r="I59" s="6"/>
      <c r="J59" s="9"/>
      <c r="K59" s="9"/>
      <c r="L59" s="9" t="s">
        <v>239</v>
      </c>
      <c r="M59" s="9"/>
      <c r="N59" s="9"/>
      <c r="O59" s="9" t="str">
        <f>L59</f>
        <v>7 км</v>
      </c>
      <c r="P59" s="7"/>
      <c r="Q59" s="7"/>
      <c r="R59" s="6">
        <v>30.043735999999999</v>
      </c>
      <c r="S59" s="7"/>
      <c r="T59" s="7"/>
      <c r="U59" s="6">
        <f t="shared" si="11"/>
        <v>30.043735999999999</v>
      </c>
      <c r="V59" s="56"/>
      <c r="W59" s="20"/>
      <c r="X59" s="20"/>
      <c r="AA59" s="30"/>
      <c r="AB59" s="23"/>
    </row>
    <row r="60" spans="1:36" s="19" customFormat="1" ht="56.25">
      <c r="A60" s="16" t="s">
        <v>45</v>
      </c>
      <c r="B60" s="108" t="s">
        <v>347</v>
      </c>
      <c r="C60" s="9" t="s">
        <v>16</v>
      </c>
      <c r="D60" s="9" t="str">
        <f>O60</f>
        <v>5,33 МВА25 км РП-10кВ</v>
      </c>
      <c r="E60" s="9">
        <v>2020</v>
      </c>
      <c r="F60" s="9">
        <v>2024</v>
      </c>
      <c r="G60" s="6">
        <f t="shared" si="12"/>
        <v>106.85640648602264</v>
      </c>
      <c r="H60" s="6">
        <f t="shared" si="13"/>
        <v>106.85640648602264</v>
      </c>
      <c r="I60" s="9"/>
      <c r="J60" s="9" t="s">
        <v>117</v>
      </c>
      <c r="K60" s="9" t="s">
        <v>147</v>
      </c>
      <c r="L60" s="6" t="s">
        <v>250</v>
      </c>
      <c r="M60" s="9" t="s">
        <v>319</v>
      </c>
      <c r="N60" s="6" t="s">
        <v>118</v>
      </c>
      <c r="O60" s="9" t="s">
        <v>348</v>
      </c>
      <c r="P60" s="6">
        <v>13.2268416</v>
      </c>
      <c r="Q60" s="6">
        <v>29.201591999999998</v>
      </c>
      <c r="R60" s="8">
        <f>34.632022</f>
        <v>34.632021999999999</v>
      </c>
      <c r="S60" s="6">
        <f>S61+S62+S63</f>
        <v>18.699978999999999</v>
      </c>
      <c r="T60" s="6">
        <v>11.095971886022639</v>
      </c>
      <c r="U60" s="6">
        <f t="shared" si="11"/>
        <v>106.85640648602264</v>
      </c>
      <c r="V60" s="56"/>
      <c r="W60" s="152"/>
      <c r="X60" s="20"/>
      <c r="AA60" s="30"/>
      <c r="AB60" s="23"/>
    </row>
    <row r="61" spans="1:36" s="119" customFormat="1" ht="37.5">
      <c r="A61" s="115"/>
      <c r="B61" s="109" t="s">
        <v>269</v>
      </c>
      <c r="C61" s="110"/>
      <c r="D61" s="110"/>
      <c r="E61" s="110"/>
      <c r="F61" s="110"/>
      <c r="G61" s="111"/>
      <c r="H61" s="111"/>
      <c r="I61" s="110"/>
      <c r="J61" s="110"/>
      <c r="K61" s="110"/>
      <c r="L61" s="111"/>
      <c r="M61" s="110" t="s">
        <v>290</v>
      </c>
      <c r="N61" s="111"/>
      <c r="O61" s="110"/>
      <c r="P61" s="111"/>
      <c r="Q61" s="111"/>
      <c r="R61" s="113"/>
      <c r="S61" s="111">
        <f>0.14305+4.900641</f>
        <v>5.0436909999999999</v>
      </c>
      <c r="T61" s="111"/>
      <c r="U61" s="111"/>
      <c r="V61" s="117"/>
      <c r="W61" s="118"/>
      <c r="X61" s="118"/>
      <c r="AA61" s="134"/>
      <c r="AB61" s="120"/>
    </row>
    <row r="62" spans="1:36" s="119" customFormat="1" ht="37.5">
      <c r="A62" s="115"/>
      <c r="B62" s="103" t="s">
        <v>318</v>
      </c>
      <c r="C62" s="110"/>
      <c r="D62" s="110"/>
      <c r="E62" s="110"/>
      <c r="F62" s="110"/>
      <c r="G62" s="111"/>
      <c r="H62" s="111"/>
      <c r="I62" s="110"/>
      <c r="J62" s="110"/>
      <c r="K62" s="110"/>
      <c r="L62" s="111"/>
      <c r="M62" s="110" t="s">
        <v>317</v>
      </c>
      <c r="N62" s="111"/>
      <c r="O62" s="110"/>
      <c r="P62" s="111"/>
      <c r="Q62" s="111"/>
      <c r="R62" s="113"/>
      <c r="S62" s="111">
        <v>0.85394700000000001</v>
      </c>
      <c r="T62" s="111"/>
      <c r="U62" s="111"/>
      <c r="V62" s="117"/>
      <c r="W62" s="118"/>
      <c r="X62" s="118"/>
      <c r="AA62" s="134"/>
      <c r="AB62" s="120"/>
    </row>
    <row r="63" spans="1:36" s="120" customFormat="1" ht="37.5">
      <c r="A63" s="115"/>
      <c r="B63" s="103" t="s">
        <v>270</v>
      </c>
      <c r="C63" s="110"/>
      <c r="D63" s="110"/>
      <c r="E63" s="110"/>
      <c r="F63" s="110"/>
      <c r="G63" s="111"/>
      <c r="H63" s="111"/>
      <c r="I63" s="110"/>
      <c r="J63" s="110"/>
      <c r="K63" s="110"/>
      <c r="L63" s="111"/>
      <c r="M63" s="110" t="s">
        <v>289</v>
      </c>
      <c r="N63" s="111"/>
      <c r="O63" s="110"/>
      <c r="P63" s="111"/>
      <c r="Q63" s="111"/>
      <c r="R63" s="113"/>
      <c r="S63" s="111">
        <v>12.802341</v>
      </c>
      <c r="T63" s="111"/>
      <c r="U63" s="111"/>
      <c r="V63" s="117"/>
      <c r="W63" s="118"/>
      <c r="X63" s="118"/>
      <c r="Y63" s="119"/>
      <c r="Z63" s="119"/>
      <c r="AA63" s="134"/>
      <c r="AC63" s="119"/>
      <c r="AD63" s="119"/>
      <c r="AE63" s="119"/>
      <c r="AF63" s="119"/>
      <c r="AG63" s="119"/>
      <c r="AH63" s="119"/>
      <c r="AI63" s="119"/>
      <c r="AJ63" s="119"/>
    </row>
    <row r="64" spans="1:36" s="23" customFormat="1" ht="37.5">
      <c r="A64" s="16" t="s">
        <v>46</v>
      </c>
      <c r="B64" s="11" t="s">
        <v>271</v>
      </c>
      <c r="C64" s="9" t="s">
        <v>16</v>
      </c>
      <c r="D64" s="9" t="str">
        <f t="shared" ref="D64:D79" si="14">O64</f>
        <v>3,09 МВА8,84 км</v>
      </c>
      <c r="E64" s="9">
        <v>2020</v>
      </c>
      <c r="F64" s="9">
        <v>2024</v>
      </c>
      <c r="G64" s="6">
        <f t="shared" si="12"/>
        <v>36.459969476099999</v>
      </c>
      <c r="H64" s="6">
        <f>G64</f>
        <v>36.459969476099999</v>
      </c>
      <c r="I64" s="48"/>
      <c r="J64" s="9" t="s">
        <v>107</v>
      </c>
      <c r="K64" s="9" t="s">
        <v>148</v>
      </c>
      <c r="L64" s="9" t="s">
        <v>251</v>
      </c>
      <c r="M64" s="9" t="s">
        <v>321</v>
      </c>
      <c r="N64" s="9" t="s">
        <v>159</v>
      </c>
      <c r="O64" s="9" t="s">
        <v>349</v>
      </c>
      <c r="P64" s="7">
        <v>4.104969500000001</v>
      </c>
      <c r="Q64" s="7">
        <v>3.9834404981000011</v>
      </c>
      <c r="R64" s="8">
        <f>9.203188-1.566557</f>
        <v>7.6366310000000013</v>
      </c>
      <c r="S64" s="6">
        <f>SUM(S65:S66)</f>
        <v>2.624628478</v>
      </c>
      <c r="T64" s="7">
        <v>18.110299999999999</v>
      </c>
      <c r="U64" s="6">
        <f t="shared" si="11"/>
        <v>36.459969476099999</v>
      </c>
      <c r="V64" s="56"/>
      <c r="W64" s="152"/>
      <c r="X64" s="20"/>
      <c r="Y64" s="184"/>
      <c r="Z64" s="19"/>
      <c r="AA64" s="30"/>
      <c r="AC64" s="19"/>
      <c r="AD64" s="19"/>
      <c r="AE64" s="19"/>
      <c r="AF64" s="19"/>
      <c r="AG64" s="19"/>
      <c r="AH64" s="19"/>
      <c r="AI64" s="19"/>
      <c r="AJ64" s="19"/>
    </row>
    <row r="65" spans="1:36" s="120" customFormat="1" ht="37.5">
      <c r="A65" s="115"/>
      <c r="B65" s="104" t="s">
        <v>273</v>
      </c>
      <c r="C65" s="110"/>
      <c r="D65" s="110"/>
      <c r="E65" s="110"/>
      <c r="F65" s="110"/>
      <c r="G65" s="111"/>
      <c r="H65" s="111"/>
      <c r="I65" s="106"/>
      <c r="J65" s="110"/>
      <c r="K65" s="110"/>
      <c r="L65" s="110"/>
      <c r="M65" s="110" t="s">
        <v>320</v>
      </c>
      <c r="N65" s="110"/>
      <c r="O65" s="110"/>
      <c r="P65" s="112"/>
      <c r="Q65" s="112"/>
      <c r="R65" s="113"/>
      <c r="S65" s="111">
        <v>1.0111824780000001</v>
      </c>
      <c r="T65" s="112"/>
      <c r="U65" s="111"/>
      <c r="V65" s="149"/>
      <c r="W65" s="147"/>
      <c r="X65" s="118"/>
      <c r="Y65" s="119"/>
      <c r="Z65" s="119"/>
      <c r="AA65" s="134"/>
      <c r="AC65" s="119"/>
      <c r="AD65" s="119"/>
      <c r="AE65" s="119"/>
      <c r="AF65" s="119"/>
      <c r="AG65" s="119"/>
      <c r="AH65" s="119"/>
      <c r="AI65" s="119"/>
      <c r="AJ65" s="119"/>
    </row>
    <row r="66" spans="1:36" s="120" customFormat="1" ht="37.5">
      <c r="A66" s="115"/>
      <c r="B66" s="102" t="s">
        <v>272</v>
      </c>
      <c r="C66" s="110"/>
      <c r="D66" s="110"/>
      <c r="E66" s="110"/>
      <c r="F66" s="110"/>
      <c r="G66" s="111"/>
      <c r="H66" s="111"/>
      <c r="I66" s="106"/>
      <c r="J66" s="110"/>
      <c r="K66" s="110"/>
      <c r="L66" s="110"/>
      <c r="M66" s="110" t="s">
        <v>322</v>
      </c>
      <c r="N66" s="110"/>
      <c r="O66" s="110"/>
      <c r="P66" s="112"/>
      <c r="Q66" s="112"/>
      <c r="R66" s="113"/>
      <c r="S66" s="111">
        <v>1.6134459999999999</v>
      </c>
      <c r="T66" s="112"/>
      <c r="U66" s="111"/>
      <c r="V66" s="117"/>
      <c r="W66" s="118"/>
      <c r="X66" s="118"/>
      <c r="Y66" s="119"/>
      <c r="Z66" s="119"/>
      <c r="AA66" s="134"/>
      <c r="AC66" s="119"/>
      <c r="AD66" s="119"/>
      <c r="AE66" s="119"/>
      <c r="AF66" s="119"/>
      <c r="AG66" s="119"/>
      <c r="AH66" s="119"/>
      <c r="AI66" s="119"/>
      <c r="AJ66" s="119"/>
    </row>
    <row r="67" spans="1:36" s="23" customFormat="1" ht="56.25">
      <c r="A67" s="16" t="s">
        <v>47</v>
      </c>
      <c r="B67" s="101" t="s">
        <v>274</v>
      </c>
      <c r="C67" s="9" t="s">
        <v>16</v>
      </c>
      <c r="D67" s="9" t="str">
        <f t="shared" si="14"/>
        <v>4,58 МВА12,75 км</v>
      </c>
      <c r="E67" s="9">
        <v>2020</v>
      </c>
      <c r="F67" s="9">
        <v>2024</v>
      </c>
      <c r="G67" s="6">
        <f t="shared" si="12"/>
        <v>37.552990868529655</v>
      </c>
      <c r="H67" s="6">
        <f t="shared" si="13"/>
        <v>37.552990868529655</v>
      </c>
      <c r="I67" s="9"/>
      <c r="J67" s="9" t="s">
        <v>108</v>
      </c>
      <c r="K67" s="9" t="s">
        <v>149</v>
      </c>
      <c r="L67" s="9" t="s">
        <v>234</v>
      </c>
      <c r="M67" s="9" t="s">
        <v>291</v>
      </c>
      <c r="N67" s="9" t="s">
        <v>108</v>
      </c>
      <c r="O67" s="9" t="s">
        <v>350</v>
      </c>
      <c r="P67" s="7">
        <v>8.9945122000000008</v>
      </c>
      <c r="Q67" s="7">
        <v>9.3902707368000016</v>
      </c>
      <c r="R67" s="8">
        <v>5.1024426492192001</v>
      </c>
      <c r="S67" s="6">
        <f>S68</f>
        <v>3.4011</v>
      </c>
      <c r="T67" s="7">
        <v>10.664665282510457</v>
      </c>
      <c r="U67" s="6">
        <f t="shared" si="11"/>
        <v>37.552990868529655</v>
      </c>
      <c r="V67" s="56"/>
      <c r="W67" s="128"/>
      <c r="X67" s="20"/>
      <c r="Y67" s="19"/>
      <c r="Z67" s="19"/>
      <c r="AA67" s="30"/>
      <c r="AC67" s="19"/>
      <c r="AD67" s="19"/>
      <c r="AE67" s="19"/>
      <c r="AF67" s="19"/>
      <c r="AG67" s="19"/>
      <c r="AH67" s="19"/>
      <c r="AI67" s="19"/>
      <c r="AJ67" s="19"/>
    </row>
    <row r="68" spans="1:36" s="120" customFormat="1" ht="93.75">
      <c r="A68" s="115"/>
      <c r="B68" s="103" t="s">
        <v>323</v>
      </c>
      <c r="C68" s="110"/>
      <c r="D68" s="110"/>
      <c r="E68" s="110"/>
      <c r="F68" s="110"/>
      <c r="G68" s="111"/>
      <c r="H68" s="111"/>
      <c r="I68" s="110"/>
      <c r="J68" s="110"/>
      <c r="K68" s="110"/>
      <c r="L68" s="110"/>
      <c r="M68" s="110" t="s">
        <v>291</v>
      </c>
      <c r="N68" s="110"/>
      <c r="O68" s="110"/>
      <c r="P68" s="112"/>
      <c r="Q68" s="112"/>
      <c r="R68" s="113"/>
      <c r="S68" s="111">
        <v>3.4011</v>
      </c>
      <c r="T68" s="112"/>
      <c r="U68" s="111"/>
      <c r="V68" s="150"/>
      <c r="W68" s="138"/>
      <c r="X68" s="118"/>
      <c r="Y68" s="119"/>
      <c r="Z68" s="119"/>
      <c r="AA68" s="134"/>
      <c r="AC68" s="119"/>
      <c r="AD68" s="119"/>
      <c r="AE68" s="119"/>
      <c r="AF68" s="119"/>
      <c r="AG68" s="119"/>
      <c r="AH68" s="119"/>
      <c r="AI68" s="119"/>
      <c r="AJ68" s="119"/>
    </row>
    <row r="69" spans="1:36" s="23" customFormat="1" ht="123.75" customHeight="1">
      <c r="A69" s="16" t="s">
        <v>49</v>
      </c>
      <c r="B69" s="11" t="s">
        <v>275</v>
      </c>
      <c r="C69" s="9" t="s">
        <v>16</v>
      </c>
      <c r="D69" s="9" t="str">
        <f>O69</f>
        <v>3,43 МВА20,86 км КРУН-10кВ на 12 ячеек ЯКНО - 2шт</v>
      </c>
      <c r="E69" s="9">
        <v>2020</v>
      </c>
      <c r="F69" s="9">
        <v>2024</v>
      </c>
      <c r="G69" s="6">
        <f t="shared" si="12"/>
        <v>148.20772989070798</v>
      </c>
      <c r="H69" s="6">
        <f t="shared" si="13"/>
        <v>148.20772989070798</v>
      </c>
      <c r="I69" s="9"/>
      <c r="J69" s="9" t="s">
        <v>103</v>
      </c>
      <c r="K69" s="9" t="s">
        <v>138</v>
      </c>
      <c r="L69" s="9" t="s">
        <v>257</v>
      </c>
      <c r="M69" s="9" t="s">
        <v>341</v>
      </c>
      <c r="N69" s="9" t="s">
        <v>247</v>
      </c>
      <c r="O69" s="9" t="s">
        <v>351</v>
      </c>
      <c r="P69" s="7">
        <v>8.2472742000000014</v>
      </c>
      <c r="Q69" s="7">
        <v>8.4663918848000019</v>
      </c>
      <c r="R69" s="8">
        <f>8.989+32.27+7.58</f>
        <v>48.838999999999999</v>
      </c>
      <c r="S69" s="6">
        <f>S70+S71+S72</f>
        <v>70.376388000000006</v>
      </c>
      <c r="T69" s="7">
        <v>12.278675805907991</v>
      </c>
      <c r="U69" s="6">
        <f t="shared" si="11"/>
        <v>148.20772989070798</v>
      </c>
      <c r="V69" s="56"/>
      <c r="W69" s="151"/>
      <c r="X69" s="20"/>
      <c r="Y69" s="135"/>
      <c r="Z69" s="135"/>
      <c r="AA69" s="30"/>
      <c r="AC69" s="135"/>
      <c r="AD69" s="135"/>
      <c r="AE69" s="135"/>
      <c r="AF69" s="135"/>
      <c r="AG69" s="135"/>
      <c r="AH69" s="135"/>
      <c r="AI69" s="135"/>
      <c r="AJ69" s="135"/>
    </row>
    <row r="70" spans="1:36" s="120" customFormat="1" ht="77.25" customHeight="1">
      <c r="A70" s="115"/>
      <c r="B70" s="129" t="s">
        <v>358</v>
      </c>
      <c r="C70" s="110"/>
      <c r="D70" s="110"/>
      <c r="E70" s="110"/>
      <c r="F70" s="110"/>
      <c r="G70" s="111"/>
      <c r="H70" s="111"/>
      <c r="I70" s="110"/>
      <c r="J70" s="110"/>
      <c r="K70" s="110"/>
      <c r="L70" s="110"/>
      <c r="M70" s="110" t="s">
        <v>324</v>
      </c>
      <c r="N70" s="110"/>
      <c r="O70" s="110"/>
      <c r="P70" s="112"/>
      <c r="Q70" s="112"/>
      <c r="R70" s="113"/>
      <c r="S70" s="111">
        <v>6.0132459999999996</v>
      </c>
      <c r="T70" s="112"/>
      <c r="U70" s="111"/>
      <c r="V70" s="148"/>
      <c r="W70" s="138"/>
      <c r="X70" s="118"/>
      <c r="Y70" s="119"/>
      <c r="Z70" s="119"/>
      <c r="AA70" s="134"/>
      <c r="AC70" s="119"/>
      <c r="AD70" s="119"/>
      <c r="AE70" s="119"/>
      <c r="AF70" s="119"/>
      <c r="AG70" s="119"/>
      <c r="AH70" s="119"/>
      <c r="AI70" s="119"/>
      <c r="AJ70" s="119"/>
    </row>
    <row r="71" spans="1:36" s="120" customFormat="1" ht="62.25" customHeight="1">
      <c r="A71" s="115"/>
      <c r="B71" s="129" t="s">
        <v>359</v>
      </c>
      <c r="C71" s="110"/>
      <c r="D71" s="110"/>
      <c r="E71" s="110"/>
      <c r="F71" s="110"/>
      <c r="G71" s="111"/>
      <c r="H71" s="111"/>
      <c r="I71" s="110"/>
      <c r="J71" s="110"/>
      <c r="K71" s="110"/>
      <c r="L71" s="110"/>
      <c r="M71" s="110" t="s">
        <v>342</v>
      </c>
      <c r="N71" s="110"/>
      <c r="O71" s="110"/>
      <c r="P71" s="112"/>
      <c r="Q71" s="112"/>
      <c r="R71" s="113"/>
      <c r="S71" s="111">
        <v>5.4208100000000004</v>
      </c>
      <c r="T71" s="112"/>
      <c r="U71" s="111"/>
      <c r="V71" s="148"/>
      <c r="W71" s="118"/>
      <c r="X71" s="118"/>
      <c r="Y71" s="119"/>
      <c r="Z71" s="119"/>
      <c r="AA71" s="134"/>
      <c r="AC71" s="119"/>
      <c r="AD71" s="119"/>
      <c r="AE71" s="119"/>
      <c r="AF71" s="119"/>
      <c r="AG71" s="119"/>
      <c r="AH71" s="119"/>
      <c r="AI71" s="119"/>
      <c r="AJ71" s="119"/>
    </row>
    <row r="72" spans="1:36" s="121" customFormat="1" ht="75">
      <c r="A72" s="115"/>
      <c r="B72" s="102" t="s">
        <v>276</v>
      </c>
      <c r="C72" s="110"/>
      <c r="D72" s="110"/>
      <c r="E72" s="110"/>
      <c r="F72" s="110"/>
      <c r="G72" s="111"/>
      <c r="H72" s="111"/>
      <c r="I72" s="110"/>
      <c r="J72" s="110"/>
      <c r="K72" s="110"/>
      <c r="L72" s="110"/>
      <c r="M72" s="110" t="s">
        <v>325</v>
      </c>
      <c r="N72" s="110"/>
      <c r="O72" s="110"/>
      <c r="P72" s="112"/>
      <c r="Q72" s="112"/>
      <c r="R72" s="113"/>
      <c r="S72" s="111">
        <f>56.98943+1.952902</f>
        <v>58.942332</v>
      </c>
      <c r="T72" s="112"/>
      <c r="U72" s="111"/>
      <c r="V72" s="117"/>
      <c r="W72" s="118"/>
      <c r="X72" s="118"/>
      <c r="Y72" s="119"/>
      <c r="Z72" s="119"/>
      <c r="AA72" s="134"/>
      <c r="AB72" s="120"/>
      <c r="AC72" s="119"/>
      <c r="AD72" s="119"/>
      <c r="AE72" s="119"/>
      <c r="AF72" s="119"/>
      <c r="AG72" s="119"/>
      <c r="AH72" s="119"/>
      <c r="AI72" s="119"/>
      <c r="AJ72" s="119"/>
    </row>
    <row r="73" spans="1:36" s="136" customFormat="1" ht="56.25">
      <c r="A73" s="16" t="s">
        <v>53</v>
      </c>
      <c r="B73" s="11" t="s">
        <v>277</v>
      </c>
      <c r="C73" s="9" t="s">
        <v>16</v>
      </c>
      <c r="D73" s="9" t="str">
        <f t="shared" si="14"/>
        <v>4,16 МВА13,22 км</v>
      </c>
      <c r="E73" s="9">
        <v>2020</v>
      </c>
      <c r="F73" s="9">
        <v>2024</v>
      </c>
      <c r="G73" s="6">
        <f t="shared" si="12"/>
        <v>41.150051809559194</v>
      </c>
      <c r="H73" s="6">
        <f>G73</f>
        <v>41.150051809559194</v>
      </c>
      <c r="I73" s="126"/>
      <c r="J73" s="9" t="s">
        <v>103</v>
      </c>
      <c r="K73" s="9" t="s">
        <v>150</v>
      </c>
      <c r="L73" s="9" t="s">
        <v>151</v>
      </c>
      <c r="M73" s="9" t="s">
        <v>329</v>
      </c>
      <c r="N73" s="9" t="s">
        <v>103</v>
      </c>
      <c r="O73" s="9" t="s">
        <v>352</v>
      </c>
      <c r="P73" s="7">
        <v>8.2472742000000014</v>
      </c>
      <c r="Q73" s="7">
        <v>8.4810671212000024</v>
      </c>
      <c r="R73" s="8">
        <v>8.9890010524512025</v>
      </c>
      <c r="S73" s="6">
        <f>S74+S75+S76</f>
        <v>5.6540336299999998</v>
      </c>
      <c r="T73" s="7">
        <v>9.7786758059079855</v>
      </c>
      <c r="U73" s="6">
        <f t="shared" si="11"/>
        <v>41.150051809559194</v>
      </c>
      <c r="V73" s="56"/>
      <c r="W73" s="151"/>
      <c r="X73" s="20"/>
      <c r="Y73" s="135"/>
      <c r="Z73" s="135"/>
      <c r="AA73" s="30"/>
      <c r="AB73" s="23"/>
      <c r="AC73" s="135"/>
      <c r="AD73" s="135"/>
      <c r="AE73" s="135"/>
      <c r="AF73" s="135"/>
      <c r="AG73" s="135"/>
      <c r="AH73" s="135"/>
      <c r="AI73" s="135"/>
      <c r="AJ73" s="135"/>
    </row>
    <row r="74" spans="1:36" s="121" customFormat="1" ht="56.25">
      <c r="A74" s="115"/>
      <c r="B74" s="130" t="s">
        <v>326</v>
      </c>
      <c r="C74" s="110"/>
      <c r="D74" s="110"/>
      <c r="E74" s="110"/>
      <c r="F74" s="110"/>
      <c r="G74" s="111"/>
      <c r="H74" s="111"/>
      <c r="I74" s="116"/>
      <c r="J74" s="110"/>
      <c r="K74" s="110"/>
      <c r="L74" s="110"/>
      <c r="M74" s="110" t="s">
        <v>327</v>
      </c>
      <c r="N74" s="110"/>
      <c r="O74" s="110"/>
      <c r="P74" s="112"/>
      <c r="Q74" s="112"/>
      <c r="R74" s="113"/>
      <c r="S74" s="111">
        <v>2.9353479999999998</v>
      </c>
      <c r="T74" s="112"/>
      <c r="U74" s="111"/>
      <c r="V74" s="148"/>
      <c r="W74" s="138"/>
      <c r="X74" s="118"/>
      <c r="Y74" s="119"/>
      <c r="Z74" s="119"/>
      <c r="AA74" s="134"/>
      <c r="AB74" s="120"/>
      <c r="AC74" s="119"/>
      <c r="AD74" s="119"/>
      <c r="AE74" s="119"/>
      <c r="AF74" s="119"/>
      <c r="AG74" s="119"/>
      <c r="AH74" s="119"/>
      <c r="AI74" s="119"/>
      <c r="AJ74" s="119"/>
    </row>
    <row r="75" spans="1:36" s="121" customFormat="1" ht="43.5" customHeight="1">
      <c r="A75" s="115"/>
      <c r="B75" s="114" t="s">
        <v>278</v>
      </c>
      <c r="C75" s="110"/>
      <c r="D75" s="110"/>
      <c r="E75" s="110"/>
      <c r="F75" s="110"/>
      <c r="G75" s="111"/>
      <c r="H75" s="111"/>
      <c r="I75" s="116"/>
      <c r="J75" s="110"/>
      <c r="K75" s="110"/>
      <c r="L75" s="110"/>
      <c r="M75" s="110" t="s">
        <v>292</v>
      </c>
      <c r="N75" s="110"/>
      <c r="O75" s="110"/>
      <c r="P75" s="112"/>
      <c r="Q75" s="112"/>
      <c r="R75" s="113"/>
      <c r="S75" s="111">
        <v>1.3576846300000001</v>
      </c>
      <c r="T75" s="112"/>
      <c r="U75" s="111"/>
      <c r="V75" s="185"/>
      <c r="W75" s="118"/>
      <c r="X75" s="118"/>
      <c r="Y75" s="119"/>
      <c r="Z75" s="119"/>
      <c r="AA75" s="134"/>
      <c r="AB75" s="120"/>
      <c r="AC75" s="119"/>
      <c r="AD75" s="119"/>
      <c r="AE75" s="119"/>
      <c r="AF75" s="119"/>
      <c r="AG75" s="119"/>
      <c r="AH75" s="119"/>
      <c r="AI75" s="119"/>
      <c r="AJ75" s="119"/>
    </row>
    <row r="76" spans="1:36" s="121" customFormat="1" ht="42" customHeight="1">
      <c r="A76" s="115"/>
      <c r="B76" s="102" t="s">
        <v>279</v>
      </c>
      <c r="C76" s="110"/>
      <c r="D76" s="110"/>
      <c r="E76" s="110"/>
      <c r="F76" s="110"/>
      <c r="G76" s="111"/>
      <c r="H76" s="111"/>
      <c r="I76" s="116"/>
      <c r="J76" s="110"/>
      <c r="K76" s="110"/>
      <c r="L76" s="110"/>
      <c r="M76" s="110" t="s">
        <v>328</v>
      </c>
      <c r="N76" s="110"/>
      <c r="O76" s="110"/>
      <c r="P76" s="112"/>
      <c r="Q76" s="112"/>
      <c r="R76" s="113"/>
      <c r="S76" s="111">
        <v>1.3610009999999999</v>
      </c>
      <c r="T76" s="112"/>
      <c r="U76" s="111"/>
      <c r="V76" s="117"/>
      <c r="W76" s="118"/>
      <c r="X76" s="118"/>
      <c r="Y76" s="119"/>
      <c r="Z76" s="119"/>
      <c r="AA76" s="134"/>
      <c r="AB76" s="120"/>
      <c r="AC76" s="119"/>
      <c r="AD76" s="119"/>
      <c r="AE76" s="119"/>
      <c r="AF76" s="119"/>
      <c r="AG76" s="119"/>
      <c r="AH76" s="119"/>
      <c r="AI76" s="119"/>
      <c r="AJ76" s="119"/>
    </row>
    <row r="77" spans="1:36" s="136" customFormat="1" ht="37.5">
      <c r="A77" s="16" t="s">
        <v>54</v>
      </c>
      <c r="B77" s="11" t="s">
        <v>280</v>
      </c>
      <c r="C77" s="9" t="s">
        <v>16</v>
      </c>
      <c r="D77" s="9" t="str">
        <f t="shared" si="14"/>
        <v>2,4 МВА9,56 км</v>
      </c>
      <c r="E77" s="9">
        <v>2020</v>
      </c>
      <c r="F77" s="9">
        <v>2024</v>
      </c>
      <c r="G77" s="6">
        <f t="shared" si="12"/>
        <v>29.745062283990599</v>
      </c>
      <c r="H77" s="6">
        <f t="shared" si="13"/>
        <v>29.745062283990599</v>
      </c>
      <c r="I77" s="49"/>
      <c r="J77" s="9" t="s">
        <v>109</v>
      </c>
      <c r="K77" s="9" t="s">
        <v>151</v>
      </c>
      <c r="L77" s="9" t="s">
        <v>235</v>
      </c>
      <c r="M77" s="9" t="s">
        <v>293</v>
      </c>
      <c r="N77" s="9" t="s">
        <v>109</v>
      </c>
      <c r="O77" s="9" t="s">
        <v>353</v>
      </c>
      <c r="P77" s="7">
        <v>6.2049695000000007</v>
      </c>
      <c r="Q77" s="7">
        <v>6.2219999980000011</v>
      </c>
      <c r="R77" s="8">
        <v>6.7630196369520013</v>
      </c>
      <c r="S77" s="6">
        <f>S78</f>
        <v>3.1979289999999998</v>
      </c>
      <c r="T77" s="7">
        <v>7.3571441490385974</v>
      </c>
      <c r="U77" s="6">
        <f t="shared" si="11"/>
        <v>29.745062283990599</v>
      </c>
      <c r="V77" s="56"/>
      <c r="W77" s="151"/>
      <c r="X77" s="20"/>
      <c r="Y77" s="135"/>
      <c r="Z77" s="135"/>
      <c r="AA77" s="30"/>
      <c r="AB77" s="23"/>
      <c r="AC77" s="135"/>
      <c r="AD77" s="135"/>
      <c r="AE77" s="135"/>
      <c r="AF77" s="135"/>
      <c r="AG77" s="135"/>
      <c r="AH77" s="135"/>
      <c r="AI77" s="135"/>
      <c r="AJ77" s="135"/>
    </row>
    <row r="78" spans="1:36" s="121" customFormat="1" ht="56.25">
      <c r="A78" s="115"/>
      <c r="B78" s="114" t="s">
        <v>360</v>
      </c>
      <c r="C78" s="110"/>
      <c r="D78" s="110"/>
      <c r="E78" s="110"/>
      <c r="F78" s="110"/>
      <c r="G78" s="111"/>
      <c r="H78" s="111"/>
      <c r="I78" s="122"/>
      <c r="J78" s="110"/>
      <c r="K78" s="110"/>
      <c r="L78" s="110"/>
      <c r="M78" s="110" t="s">
        <v>330</v>
      </c>
      <c r="N78" s="110"/>
      <c r="O78" s="110"/>
      <c r="P78" s="112"/>
      <c r="Q78" s="112"/>
      <c r="R78" s="113"/>
      <c r="S78" s="111">
        <v>3.1979289999999998</v>
      </c>
      <c r="T78" s="112"/>
      <c r="U78" s="111"/>
      <c r="V78" s="148"/>
      <c r="W78" s="138"/>
      <c r="X78" s="118"/>
      <c r="Y78" s="119"/>
      <c r="Z78" s="119"/>
      <c r="AA78" s="134"/>
      <c r="AB78" s="120"/>
      <c r="AC78" s="119"/>
      <c r="AD78" s="119"/>
      <c r="AE78" s="119"/>
      <c r="AF78" s="119"/>
      <c r="AG78" s="119"/>
      <c r="AH78" s="119"/>
      <c r="AI78" s="119"/>
      <c r="AJ78" s="119"/>
    </row>
    <row r="79" spans="1:36" s="136" customFormat="1" ht="56.25">
      <c r="A79" s="16" t="s">
        <v>56</v>
      </c>
      <c r="B79" s="11" t="s">
        <v>281</v>
      </c>
      <c r="C79" s="9" t="s">
        <v>16</v>
      </c>
      <c r="D79" s="9" t="str">
        <f t="shared" si="14"/>
        <v>9,81 МВА18,37 км</v>
      </c>
      <c r="E79" s="9">
        <v>2020</v>
      </c>
      <c r="F79" s="9">
        <v>2024</v>
      </c>
      <c r="G79" s="6">
        <f t="shared" si="12"/>
        <v>88.21389001378401</v>
      </c>
      <c r="H79" s="6">
        <f t="shared" si="13"/>
        <v>88.21389001378401</v>
      </c>
      <c r="I79" s="9"/>
      <c r="J79" s="9" t="s">
        <v>110</v>
      </c>
      <c r="K79" s="9" t="s">
        <v>152</v>
      </c>
      <c r="L79" s="9" t="s">
        <v>236</v>
      </c>
      <c r="M79" s="9" t="s">
        <v>294</v>
      </c>
      <c r="N79" s="9" t="s">
        <v>156</v>
      </c>
      <c r="O79" s="9" t="s">
        <v>354</v>
      </c>
      <c r="P79" s="7">
        <v>10.827450210000002</v>
      </c>
      <c r="Q79" s="7">
        <v>36.419183803784001</v>
      </c>
      <c r="R79" s="8">
        <v>5.5964999999999998</v>
      </c>
      <c r="S79" s="6">
        <f>S80+S81</f>
        <v>7.5327559999999991</v>
      </c>
      <c r="T79" s="7">
        <v>27.838000000000001</v>
      </c>
      <c r="U79" s="6">
        <f t="shared" si="11"/>
        <v>88.21389001378401</v>
      </c>
      <c r="V79" s="56"/>
      <c r="W79" s="151"/>
      <c r="X79" s="20"/>
      <c r="Y79" s="135"/>
      <c r="Z79" s="135"/>
      <c r="AA79" s="30"/>
      <c r="AB79" s="23"/>
      <c r="AC79" s="135"/>
      <c r="AD79" s="135"/>
      <c r="AE79" s="135"/>
      <c r="AF79" s="135"/>
      <c r="AG79" s="135"/>
      <c r="AH79" s="135"/>
      <c r="AI79" s="135"/>
      <c r="AJ79" s="135"/>
    </row>
    <row r="80" spans="1:36" s="121" customFormat="1" ht="37.5">
      <c r="A80" s="115"/>
      <c r="B80" s="102" t="s">
        <v>282</v>
      </c>
      <c r="C80" s="110"/>
      <c r="D80" s="110"/>
      <c r="E80" s="110"/>
      <c r="F80" s="110"/>
      <c r="G80" s="111"/>
      <c r="H80" s="111"/>
      <c r="I80" s="110"/>
      <c r="J80" s="110"/>
      <c r="K80" s="110"/>
      <c r="L80" s="110"/>
      <c r="M80" s="110" t="s">
        <v>331</v>
      </c>
      <c r="N80" s="110"/>
      <c r="O80" s="110"/>
      <c r="P80" s="112"/>
      <c r="Q80" s="112"/>
      <c r="R80" s="113"/>
      <c r="S80" s="111">
        <v>2.9</v>
      </c>
      <c r="T80" s="112"/>
      <c r="U80" s="111"/>
      <c r="V80" s="150"/>
      <c r="W80" s="118"/>
      <c r="X80" s="141"/>
      <c r="Y80" s="142"/>
      <c r="Z80" s="119"/>
      <c r="AA80" s="134"/>
      <c r="AB80" s="120"/>
      <c r="AC80" s="119"/>
      <c r="AD80" s="119"/>
      <c r="AE80" s="119"/>
      <c r="AF80" s="119"/>
      <c r="AG80" s="119"/>
      <c r="AH80" s="119"/>
      <c r="AI80" s="119"/>
      <c r="AJ80" s="119"/>
    </row>
    <row r="81" spans="1:36" s="119" customFormat="1" ht="56.25">
      <c r="A81" s="115"/>
      <c r="B81" s="114" t="s">
        <v>332</v>
      </c>
      <c r="C81" s="110"/>
      <c r="D81" s="110"/>
      <c r="E81" s="110"/>
      <c r="F81" s="110"/>
      <c r="G81" s="111"/>
      <c r="H81" s="111"/>
      <c r="I81" s="110"/>
      <c r="J81" s="110"/>
      <c r="K81" s="110"/>
      <c r="L81" s="110"/>
      <c r="M81" s="110" t="s">
        <v>333</v>
      </c>
      <c r="N81" s="110"/>
      <c r="O81" s="110"/>
      <c r="P81" s="112"/>
      <c r="Q81" s="112"/>
      <c r="R81" s="113"/>
      <c r="S81" s="111">
        <v>4.6327559999999997</v>
      </c>
      <c r="T81" s="112"/>
      <c r="U81" s="111"/>
      <c r="V81" s="148"/>
      <c r="W81" s="118"/>
      <c r="X81" s="141"/>
      <c r="Y81" s="142"/>
      <c r="AA81" s="134"/>
      <c r="AB81" s="120"/>
    </row>
    <row r="82" spans="1:36" s="135" customFormat="1" ht="80.25" customHeight="1">
      <c r="A82" s="16" t="s">
        <v>57</v>
      </c>
      <c r="B82" s="11" t="s">
        <v>137</v>
      </c>
      <c r="C82" s="9" t="s">
        <v>16</v>
      </c>
      <c r="D82" s="9" t="s">
        <v>140</v>
      </c>
      <c r="E82" s="9">
        <v>2019</v>
      </c>
      <c r="F82" s="9">
        <v>2026</v>
      </c>
      <c r="G82" s="6">
        <f t="shared" si="12"/>
        <v>84.068000000000012</v>
      </c>
      <c r="H82" s="8">
        <f>G82</f>
        <v>84.068000000000012</v>
      </c>
      <c r="I82" s="6"/>
      <c r="J82" s="9" t="s">
        <v>136</v>
      </c>
      <c r="K82" s="48"/>
      <c r="L82" s="9"/>
      <c r="M82" s="9"/>
      <c r="N82" s="9"/>
      <c r="O82" s="9"/>
      <c r="P82" s="7">
        <v>2</v>
      </c>
      <c r="Q82" s="7">
        <v>3.7</v>
      </c>
      <c r="R82" s="7">
        <v>1</v>
      </c>
      <c r="S82" s="7"/>
      <c r="T82" s="7">
        <v>77.368000000000009</v>
      </c>
      <c r="U82" s="6">
        <f t="shared" si="11"/>
        <v>84.068000000000012</v>
      </c>
      <c r="V82" s="56"/>
      <c r="W82" s="20"/>
      <c r="X82" s="20"/>
      <c r="AA82" s="30"/>
      <c r="AB82" s="23"/>
    </row>
    <row r="83" spans="1:36" s="135" customFormat="1" ht="40.5" customHeight="1">
      <c r="A83" s="16" t="s">
        <v>230</v>
      </c>
      <c r="B83" s="11" t="s">
        <v>231</v>
      </c>
      <c r="C83" s="9" t="s">
        <v>16</v>
      </c>
      <c r="D83" s="9" t="str">
        <f>O83</f>
        <v>3,55 км</v>
      </c>
      <c r="E83" s="9">
        <v>2022</v>
      </c>
      <c r="F83" s="9">
        <v>2022</v>
      </c>
      <c r="G83" s="6">
        <f t="shared" si="12"/>
        <v>7.5810000000000004</v>
      </c>
      <c r="H83" s="8">
        <f>G83</f>
        <v>7.5810000000000004</v>
      </c>
      <c r="I83" s="6"/>
      <c r="J83" s="9"/>
      <c r="K83" s="48"/>
      <c r="L83" s="9" t="s">
        <v>252</v>
      </c>
      <c r="M83" s="9"/>
      <c r="N83" s="9"/>
      <c r="O83" s="9" t="str">
        <f>L83</f>
        <v>3,55 км</v>
      </c>
      <c r="P83" s="7"/>
      <c r="Q83" s="7"/>
      <c r="R83" s="7">
        <v>7.5810000000000004</v>
      </c>
      <c r="S83" s="7"/>
      <c r="T83" s="7"/>
      <c r="U83" s="6">
        <f t="shared" si="11"/>
        <v>7.5810000000000004</v>
      </c>
      <c r="V83" s="56"/>
      <c r="W83" s="20"/>
      <c r="X83" s="20"/>
      <c r="AA83" s="30"/>
      <c r="AB83" s="23"/>
    </row>
    <row r="84" spans="1:36" s="135" customFormat="1" ht="93.75" customHeight="1">
      <c r="A84" s="16" t="s">
        <v>58</v>
      </c>
      <c r="B84" s="11" t="s">
        <v>131</v>
      </c>
      <c r="C84" s="9" t="s">
        <v>16</v>
      </c>
      <c r="D84" s="9" t="str">
        <f>O84</f>
        <v>8 МВА
2-х цепная ВЛ-35кВ по
 0,35 км</v>
      </c>
      <c r="E84" s="9">
        <v>2020</v>
      </c>
      <c r="F84" s="9">
        <v>2023</v>
      </c>
      <c r="G84" s="6">
        <f t="shared" si="12"/>
        <v>237.46435581249997</v>
      </c>
      <c r="H84" s="6">
        <f t="shared" si="13"/>
        <v>237.46435581249997</v>
      </c>
      <c r="I84" s="6"/>
      <c r="J84" s="9"/>
      <c r="K84" s="9"/>
      <c r="L84" s="9"/>
      <c r="M84" s="9" t="s">
        <v>364</v>
      </c>
      <c r="N84" s="9"/>
      <c r="O84" s="9" t="str">
        <f>M84</f>
        <v>8 МВА
2-х цепная ВЛ-35кВ по
 0,35 км</v>
      </c>
      <c r="P84" s="6">
        <v>4.3068558125000003</v>
      </c>
      <c r="Q84" s="6">
        <v>26.837499999999999</v>
      </c>
      <c r="R84" s="8">
        <v>83.007000000000005</v>
      </c>
      <c r="S84" s="7">
        <f>69.314+4.577</f>
        <v>73.890999999999991</v>
      </c>
      <c r="T84" s="6">
        <v>49.421999999999997</v>
      </c>
      <c r="U84" s="6">
        <f t="shared" si="11"/>
        <v>237.46435581249997</v>
      </c>
      <c r="V84" s="56"/>
      <c r="W84" s="20"/>
      <c r="X84" s="20"/>
      <c r="AA84" s="30"/>
      <c r="AB84" s="23"/>
    </row>
    <row r="85" spans="1:36" s="135" customFormat="1" ht="56.25">
      <c r="A85" s="16" t="s">
        <v>128</v>
      </c>
      <c r="B85" s="11" t="s">
        <v>283</v>
      </c>
      <c r="C85" s="9" t="s">
        <v>16</v>
      </c>
      <c r="D85" s="9" t="str">
        <f>O85</f>
        <v>8,36 МВА43,95 км</v>
      </c>
      <c r="E85" s="9">
        <v>2020</v>
      </c>
      <c r="F85" s="9">
        <v>2024</v>
      </c>
      <c r="G85" s="6">
        <f t="shared" si="12"/>
        <v>155.7976186131423</v>
      </c>
      <c r="H85" s="6">
        <f t="shared" si="13"/>
        <v>155.7976186131423</v>
      </c>
      <c r="I85" s="6"/>
      <c r="J85" s="9" t="s">
        <v>135</v>
      </c>
      <c r="K85" s="9" t="s">
        <v>155</v>
      </c>
      <c r="L85" s="9" t="s">
        <v>160</v>
      </c>
      <c r="M85" s="9" t="s">
        <v>339</v>
      </c>
      <c r="N85" s="9" t="s">
        <v>157</v>
      </c>
      <c r="O85" s="9" t="s">
        <v>355</v>
      </c>
      <c r="P85" s="6">
        <v>45.586349124999998</v>
      </c>
      <c r="Q85" s="6">
        <v>43.507415690000002</v>
      </c>
      <c r="R85" s="8">
        <v>8.4267428545532006</v>
      </c>
      <c r="S85" s="7">
        <f>S86+S87+S88+S89</f>
        <v>22.342516000000003</v>
      </c>
      <c r="T85" s="6">
        <v>35.934594943589104</v>
      </c>
      <c r="U85" s="6">
        <f>P85+Q85+R85+S85+T85</f>
        <v>155.7976186131423</v>
      </c>
      <c r="V85" s="56"/>
      <c r="W85" s="151"/>
      <c r="X85" s="20"/>
      <c r="AA85" s="30"/>
      <c r="AB85" s="23"/>
    </row>
    <row r="86" spans="1:36" s="119" customFormat="1" ht="37.5">
      <c r="A86" s="115"/>
      <c r="B86" s="123" t="s">
        <v>296</v>
      </c>
      <c r="C86" s="110"/>
      <c r="D86" s="110"/>
      <c r="E86" s="110"/>
      <c r="F86" s="110"/>
      <c r="G86" s="111"/>
      <c r="H86" s="111"/>
      <c r="I86" s="111"/>
      <c r="J86" s="110"/>
      <c r="K86" s="110"/>
      <c r="L86" s="110"/>
      <c r="M86" s="110" t="s">
        <v>316</v>
      </c>
      <c r="N86" s="110"/>
      <c r="O86" s="110"/>
      <c r="P86" s="111"/>
      <c r="Q86" s="111"/>
      <c r="R86" s="113"/>
      <c r="S86" s="112">
        <v>3.6691220000000002</v>
      </c>
      <c r="T86" s="111"/>
      <c r="U86" s="111"/>
      <c r="V86" s="148"/>
      <c r="W86" s="118"/>
      <c r="X86" s="118"/>
      <c r="AA86" s="134"/>
      <c r="AB86" s="120"/>
    </row>
    <row r="87" spans="1:36" s="119" customFormat="1" ht="90.75" customHeight="1">
      <c r="A87" s="115"/>
      <c r="B87" s="102" t="s">
        <v>335</v>
      </c>
      <c r="C87" s="110"/>
      <c r="D87" s="110"/>
      <c r="E87" s="110"/>
      <c r="F87" s="110"/>
      <c r="G87" s="111"/>
      <c r="H87" s="111"/>
      <c r="I87" s="111"/>
      <c r="J87" s="110"/>
      <c r="K87" s="110"/>
      <c r="L87" s="110"/>
      <c r="M87" s="110" t="s">
        <v>334</v>
      </c>
      <c r="N87" s="110"/>
      <c r="O87" s="110"/>
      <c r="P87" s="111"/>
      <c r="Q87" s="111"/>
      <c r="R87" s="113"/>
      <c r="S87" s="112">
        <v>4.4250480000000003</v>
      </c>
      <c r="T87" s="111"/>
      <c r="U87" s="111"/>
      <c r="V87" s="148"/>
      <c r="W87" s="118"/>
      <c r="X87" s="118"/>
      <c r="AA87" s="134"/>
      <c r="AB87" s="120"/>
    </row>
    <row r="88" spans="1:36" s="119" customFormat="1" ht="37.5">
      <c r="A88" s="115"/>
      <c r="B88" s="102" t="s">
        <v>336</v>
      </c>
      <c r="C88" s="110"/>
      <c r="D88" s="110"/>
      <c r="E88" s="110"/>
      <c r="F88" s="110"/>
      <c r="G88" s="111"/>
      <c r="H88" s="111"/>
      <c r="I88" s="111"/>
      <c r="J88" s="110"/>
      <c r="K88" s="110"/>
      <c r="L88" s="110"/>
      <c r="M88" s="110" t="s">
        <v>337</v>
      </c>
      <c r="N88" s="110"/>
      <c r="O88" s="110"/>
      <c r="P88" s="111"/>
      <c r="Q88" s="111"/>
      <c r="R88" s="113"/>
      <c r="S88" s="112">
        <v>12.532523000000001</v>
      </c>
      <c r="T88" s="111"/>
      <c r="U88" s="111"/>
      <c r="V88" s="117"/>
      <c r="W88" s="118"/>
      <c r="X88" s="118"/>
      <c r="AA88" s="134"/>
      <c r="AB88" s="120"/>
    </row>
    <row r="89" spans="1:36" s="121" customFormat="1" ht="56.25">
      <c r="A89" s="115"/>
      <c r="B89" s="103" t="s">
        <v>338</v>
      </c>
      <c r="C89" s="110"/>
      <c r="D89" s="110"/>
      <c r="E89" s="110"/>
      <c r="F89" s="110"/>
      <c r="G89" s="111"/>
      <c r="H89" s="111"/>
      <c r="I89" s="111"/>
      <c r="J89" s="110"/>
      <c r="K89" s="110"/>
      <c r="L89" s="110"/>
      <c r="M89" s="110" t="s">
        <v>322</v>
      </c>
      <c r="N89" s="110"/>
      <c r="O89" s="110"/>
      <c r="P89" s="111"/>
      <c r="Q89" s="111"/>
      <c r="R89" s="113"/>
      <c r="S89" s="112">
        <v>1.7158229999999999</v>
      </c>
      <c r="T89" s="111"/>
      <c r="U89" s="111"/>
      <c r="V89" s="117"/>
      <c r="W89" s="139"/>
      <c r="X89" s="118"/>
      <c r="Y89" s="119"/>
      <c r="Z89" s="119"/>
      <c r="AA89" s="134"/>
      <c r="AB89" s="140"/>
      <c r="AC89" s="119"/>
      <c r="AD89" s="119"/>
      <c r="AE89" s="119"/>
      <c r="AF89" s="119"/>
      <c r="AG89" s="119"/>
      <c r="AH89" s="119"/>
      <c r="AI89" s="119"/>
      <c r="AJ89" s="119"/>
    </row>
    <row r="90" spans="1:36" s="136" customFormat="1" ht="37.5">
      <c r="A90" s="16" t="s">
        <v>129</v>
      </c>
      <c r="B90" s="11" t="s">
        <v>237</v>
      </c>
      <c r="C90" s="9" t="s">
        <v>16</v>
      </c>
      <c r="D90" s="9" t="str">
        <f>O90</f>
        <v>2,8 МВА7,4 км</v>
      </c>
      <c r="E90" s="9">
        <v>2020</v>
      </c>
      <c r="F90" s="9">
        <v>2021</v>
      </c>
      <c r="G90" s="6">
        <f t="shared" si="12"/>
        <v>45.958545549999997</v>
      </c>
      <c r="H90" s="6">
        <f t="shared" si="13"/>
        <v>45.958545549999997</v>
      </c>
      <c r="I90" s="6"/>
      <c r="J90" s="9" t="s">
        <v>141</v>
      </c>
      <c r="K90" s="9" t="s">
        <v>154</v>
      </c>
      <c r="L90" s="9"/>
      <c r="M90" s="9"/>
      <c r="N90" s="9"/>
      <c r="O90" s="9" t="s">
        <v>158</v>
      </c>
      <c r="P90" s="6">
        <v>39.01664555</v>
      </c>
      <c r="Q90" s="6">
        <v>6.9419000000000004</v>
      </c>
      <c r="R90" s="6"/>
      <c r="S90" s="7"/>
      <c r="T90" s="6"/>
      <c r="U90" s="6">
        <f t="shared" si="11"/>
        <v>45.958545549999997</v>
      </c>
      <c r="V90" s="56"/>
      <c r="W90" s="20"/>
      <c r="X90" s="20"/>
      <c r="Y90" s="135"/>
      <c r="Z90" s="135"/>
      <c r="AA90" s="128"/>
      <c r="AB90" s="23"/>
      <c r="AC90" s="135"/>
      <c r="AD90" s="135"/>
      <c r="AE90" s="135"/>
      <c r="AF90" s="135"/>
      <c r="AG90" s="135"/>
      <c r="AH90" s="135"/>
      <c r="AI90" s="135"/>
      <c r="AJ90" s="135"/>
    </row>
    <row r="91" spans="1:36" ht="56.25">
      <c r="A91" s="16" t="s">
        <v>130</v>
      </c>
      <c r="B91" s="108" t="s">
        <v>284</v>
      </c>
      <c r="C91" s="9" t="s">
        <v>16</v>
      </c>
      <c r="D91" s="9" t="str">
        <f>O91</f>
        <v>4,67 МВА20,32 км</v>
      </c>
      <c r="E91" s="9">
        <v>2020</v>
      </c>
      <c r="F91" s="9">
        <v>2024</v>
      </c>
      <c r="G91" s="6">
        <f t="shared" si="12"/>
        <v>70.931385815779464</v>
      </c>
      <c r="H91" s="6">
        <f t="shared" si="13"/>
        <v>70.931385815779464</v>
      </c>
      <c r="I91" s="6"/>
      <c r="J91" s="9" t="s">
        <v>132</v>
      </c>
      <c r="K91" s="9" t="s">
        <v>153</v>
      </c>
      <c r="L91" s="9" t="s">
        <v>133</v>
      </c>
      <c r="M91" s="9" t="s">
        <v>295</v>
      </c>
      <c r="N91" s="9" t="s">
        <v>134</v>
      </c>
      <c r="O91" s="9" t="s">
        <v>356</v>
      </c>
      <c r="P91" s="6">
        <v>11.27215</v>
      </c>
      <c r="Q91" s="6">
        <v>19.949757000000002</v>
      </c>
      <c r="R91" s="6">
        <f>13.7+0.052</f>
        <v>13.751999999999999</v>
      </c>
      <c r="S91" s="7">
        <f>S92</f>
        <v>2.2379419999999999</v>
      </c>
      <c r="T91" s="6">
        <v>23.71953681577947</v>
      </c>
      <c r="U91" s="6">
        <f t="shared" si="11"/>
        <v>70.931385815779464</v>
      </c>
      <c r="V91" s="56"/>
      <c r="W91" s="151"/>
      <c r="AA91" s="30"/>
    </row>
    <row r="92" spans="1:36" s="121" customFormat="1" ht="37.5">
      <c r="A92" s="115"/>
      <c r="B92" s="102" t="s">
        <v>340</v>
      </c>
      <c r="C92" s="110"/>
      <c r="D92" s="110"/>
      <c r="E92" s="110"/>
      <c r="F92" s="110"/>
      <c r="G92" s="111"/>
      <c r="H92" s="111"/>
      <c r="I92" s="111"/>
      <c r="J92" s="110"/>
      <c r="K92" s="110"/>
      <c r="L92" s="110"/>
      <c r="M92" s="110" t="s">
        <v>295</v>
      </c>
      <c r="N92" s="110"/>
      <c r="O92" s="110"/>
      <c r="P92" s="111"/>
      <c r="Q92" s="111"/>
      <c r="R92" s="111"/>
      <c r="S92" s="112">
        <v>2.2379419999999999</v>
      </c>
      <c r="T92" s="111"/>
      <c r="U92" s="111"/>
      <c r="V92" s="148"/>
      <c r="W92" s="138"/>
      <c r="X92" s="118"/>
      <c r="Y92" s="119"/>
      <c r="Z92" s="119"/>
      <c r="AA92" s="134"/>
      <c r="AB92" s="120"/>
      <c r="AC92" s="119"/>
      <c r="AD92" s="119"/>
      <c r="AE92" s="119"/>
      <c r="AF92" s="119"/>
      <c r="AG92" s="119"/>
      <c r="AH92" s="119"/>
      <c r="AI92" s="119"/>
      <c r="AJ92" s="119"/>
    </row>
    <row r="93" spans="1:36">
      <c r="A93" s="64" t="s">
        <v>59</v>
      </c>
      <c r="B93" s="125" t="s">
        <v>60</v>
      </c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7"/>
      <c r="Q93" s="7"/>
      <c r="R93" s="7"/>
      <c r="S93" s="7"/>
      <c r="T93" s="7"/>
      <c r="U93" s="6"/>
    </row>
    <row r="94" spans="1:36">
      <c r="A94" s="65" t="s">
        <v>29</v>
      </c>
      <c r="B94" s="11" t="s">
        <v>27</v>
      </c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7"/>
      <c r="Q94" s="7"/>
      <c r="R94" s="7"/>
      <c r="S94" s="7"/>
      <c r="T94" s="7"/>
      <c r="U94" s="6"/>
    </row>
    <row r="95" spans="1:36">
      <c r="A95" s="65"/>
      <c r="B95" s="11" t="s">
        <v>61</v>
      </c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7"/>
      <c r="Q95" s="7"/>
      <c r="R95" s="7"/>
      <c r="S95" s="7"/>
      <c r="T95" s="7"/>
      <c r="U95" s="6"/>
    </row>
    <row r="96" spans="1:36">
      <c r="A96" s="65" t="s">
        <v>30</v>
      </c>
      <c r="B96" s="11" t="s">
        <v>28</v>
      </c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7"/>
      <c r="Q96" s="7"/>
      <c r="R96" s="7"/>
      <c r="S96" s="7"/>
      <c r="T96" s="7"/>
      <c r="U96" s="6"/>
    </row>
    <row r="97" spans="1:21">
      <c r="A97" s="65"/>
      <c r="B97" s="11" t="s">
        <v>61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6"/>
      <c r="Q97" s="6"/>
      <c r="R97" s="6"/>
      <c r="S97" s="6"/>
      <c r="T97" s="6"/>
      <c r="U97" s="6"/>
    </row>
    <row r="98" spans="1:21">
      <c r="A98" s="16" t="s">
        <v>24</v>
      </c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6"/>
      <c r="Q98" s="6"/>
      <c r="R98" s="6"/>
      <c r="S98" s="6"/>
      <c r="T98" s="6"/>
      <c r="U98" s="6"/>
    </row>
    <row r="99" spans="1:21">
      <c r="A99" s="160" t="s">
        <v>62</v>
      </c>
      <c r="B99" s="160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6"/>
      <c r="Q99" s="6"/>
      <c r="R99" s="6"/>
      <c r="S99" s="6"/>
      <c r="T99" s="6"/>
      <c r="U99" s="6"/>
    </row>
    <row r="100" spans="1:21">
      <c r="A100" s="65"/>
      <c r="B100" s="125" t="s">
        <v>63</v>
      </c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6"/>
      <c r="Q100" s="6"/>
      <c r="R100" s="6"/>
      <c r="S100" s="6"/>
      <c r="T100" s="8"/>
      <c r="U100" s="6"/>
    </row>
    <row r="101" spans="1:21">
      <c r="A101" s="16" t="s">
        <v>29</v>
      </c>
      <c r="B101" s="11" t="s">
        <v>27</v>
      </c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6"/>
      <c r="Q101" s="6"/>
      <c r="R101" s="6"/>
      <c r="S101" s="6"/>
      <c r="T101" s="6"/>
      <c r="U101" s="6"/>
    </row>
    <row r="102" spans="1:21">
      <c r="A102" s="16" t="s">
        <v>30</v>
      </c>
      <c r="B102" s="11" t="s">
        <v>28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6"/>
      <c r="Q102" s="6"/>
      <c r="R102" s="6"/>
      <c r="S102" s="6"/>
      <c r="T102" s="6"/>
      <c r="U102" s="6"/>
    </row>
    <row r="103" spans="1:21">
      <c r="A103" s="16" t="s">
        <v>24</v>
      </c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6"/>
      <c r="Q103" s="6"/>
      <c r="R103" s="6"/>
      <c r="S103" s="6"/>
      <c r="T103" s="6"/>
      <c r="U103" s="6"/>
    </row>
    <row r="104" spans="1:21">
      <c r="A104" s="66"/>
      <c r="B104" s="50"/>
      <c r="C104" s="50"/>
      <c r="D104" s="50"/>
      <c r="E104" s="50"/>
      <c r="F104" s="35"/>
      <c r="G104" s="35"/>
      <c r="H104" s="35"/>
      <c r="I104" s="35"/>
      <c r="J104" s="35"/>
      <c r="K104" s="35"/>
      <c r="L104" s="35"/>
      <c r="M104" s="35"/>
      <c r="N104" s="35"/>
      <c r="O104" s="51"/>
      <c r="P104" s="51"/>
      <c r="Q104" s="51"/>
      <c r="R104" s="51"/>
      <c r="S104" s="137"/>
      <c r="T104" s="35"/>
      <c r="U104" s="35"/>
    </row>
    <row r="105" spans="1:21" ht="23.25">
      <c r="A105" s="67" t="s">
        <v>65</v>
      </c>
      <c r="B105" s="52" t="s">
        <v>64</v>
      </c>
      <c r="C105" s="52"/>
      <c r="D105" s="52"/>
      <c r="E105" s="52"/>
      <c r="O105" s="53"/>
      <c r="P105" s="53"/>
      <c r="Q105" s="53"/>
      <c r="R105" s="53"/>
      <c r="S105" s="54"/>
    </row>
    <row r="106" spans="1:21">
      <c r="A106" s="67" t="s">
        <v>66</v>
      </c>
      <c r="B106" s="52" t="s">
        <v>68</v>
      </c>
      <c r="C106" s="52"/>
      <c r="D106" s="52"/>
      <c r="E106" s="52"/>
    </row>
    <row r="107" spans="1:21">
      <c r="A107" s="58" t="s">
        <v>67</v>
      </c>
      <c r="B107" s="52" t="s">
        <v>69</v>
      </c>
      <c r="C107" s="52"/>
      <c r="D107" s="52"/>
      <c r="E107" s="52"/>
    </row>
    <row r="108" spans="1:21">
      <c r="A108" s="58" t="s">
        <v>71</v>
      </c>
      <c r="B108" s="52" t="s">
        <v>70</v>
      </c>
      <c r="C108" s="52"/>
      <c r="D108" s="52"/>
      <c r="E108" s="52"/>
    </row>
    <row r="109" spans="1:21">
      <c r="B109" s="52"/>
      <c r="C109" s="52"/>
      <c r="D109" s="52"/>
      <c r="E109" s="52"/>
    </row>
    <row r="110" spans="1:21">
      <c r="B110" s="52" t="s">
        <v>249</v>
      </c>
      <c r="C110" s="52"/>
      <c r="D110" s="52"/>
      <c r="E110" s="52"/>
    </row>
  </sheetData>
  <mergeCells count="22">
    <mergeCell ref="A99:B99"/>
    <mergeCell ref="S7:U7"/>
    <mergeCell ref="O8:U8"/>
    <mergeCell ref="A10:T10"/>
    <mergeCell ref="A11:T11"/>
    <mergeCell ref="A13:A14"/>
    <mergeCell ref="B13:B14"/>
    <mergeCell ref="C13:C14"/>
    <mergeCell ref="D13:D14"/>
    <mergeCell ref="E13:E14"/>
    <mergeCell ref="F13:F14"/>
    <mergeCell ref="G13:G14"/>
    <mergeCell ref="H13:H14"/>
    <mergeCell ref="I13:I14"/>
    <mergeCell ref="J13:O13"/>
    <mergeCell ref="P13:U13"/>
    <mergeCell ref="S6:U6"/>
    <mergeCell ref="S1:U1"/>
    <mergeCell ref="S2:U2"/>
    <mergeCell ref="S3:U3"/>
    <mergeCell ref="S4:U4"/>
    <mergeCell ref="S5:V5"/>
  </mergeCells>
  <printOptions horizontalCentered="1"/>
  <pageMargins left="0.19685039370078741" right="0.19685039370078741" top="0.39370078740157483" bottom="0.19685039370078741" header="0" footer="0"/>
  <pageSetup paperSize="8" scale="49" fitToHeight="7" orientation="landscape" verticalDpi="180" r:id="rId1"/>
  <rowBreaks count="2" manualBreakCount="2">
    <brk id="45" max="22" man="1"/>
    <brk id="72" max="2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HK78"/>
  <sheetViews>
    <sheetView zoomScale="50" zoomScaleNormal="50" zoomScaleSheetLayoutView="30" workbookViewId="0">
      <selection activeCell="AJ13" sqref="AJ13"/>
    </sheetView>
  </sheetViews>
  <sheetFormatPr defaultRowHeight="15.75"/>
  <cols>
    <col min="1" max="1" width="15" style="58" customWidth="1"/>
    <col min="2" max="2" width="48.28515625" style="36" customWidth="1"/>
    <col min="3" max="7" width="7.140625" style="36" bestFit="1" customWidth="1"/>
    <col min="8" max="8" width="8.7109375" style="36" bestFit="1" customWidth="1"/>
    <col min="9" max="13" width="7.140625" style="36" bestFit="1" customWidth="1"/>
    <col min="14" max="14" width="8.7109375" style="36" bestFit="1" customWidth="1"/>
    <col min="15" max="15" width="16.5703125" style="36" customWidth="1"/>
    <col min="16" max="19" width="5.42578125" style="36" customWidth="1"/>
    <col min="20" max="20" width="13.28515625" style="36" customWidth="1"/>
    <col min="21" max="22" width="13.85546875" style="36" customWidth="1"/>
    <col min="23" max="23" width="14.140625" style="36" customWidth="1"/>
    <col min="24" max="24" width="13.85546875" style="52" customWidth="1"/>
    <col min="25" max="25" width="15" style="52" customWidth="1"/>
    <col min="26" max="27" width="5.7109375" style="52" customWidth="1"/>
    <col min="28" max="29" width="5.7109375" style="75" customWidth="1"/>
    <col min="30" max="30" width="11.28515625" style="75" customWidth="1"/>
    <col min="31" max="31" width="13.85546875" style="75" customWidth="1"/>
    <col min="32" max="34" width="13.85546875" style="36" customWidth="1"/>
    <col min="35" max="35" width="16" style="36" customWidth="1"/>
  </cols>
  <sheetData>
    <row r="1" spans="1:36" ht="45.75" customHeight="1">
      <c r="V1" s="74"/>
      <c r="W1" s="74"/>
      <c r="AE1" s="36"/>
      <c r="AG1" s="156" t="s">
        <v>72</v>
      </c>
      <c r="AH1" s="156"/>
      <c r="AI1" s="156"/>
    </row>
    <row r="2" spans="1:36" ht="18.75">
      <c r="V2" s="76"/>
      <c r="W2" s="76"/>
      <c r="AE2" s="36"/>
      <c r="AG2" s="157" t="s">
        <v>12</v>
      </c>
      <c r="AH2" s="157"/>
      <c r="AI2" s="157"/>
      <c r="AJ2" s="10"/>
    </row>
    <row r="3" spans="1:36" ht="18.75">
      <c r="V3" s="76"/>
      <c r="W3" s="76"/>
      <c r="AE3" s="36"/>
      <c r="AG3" s="157" t="s">
        <v>371</v>
      </c>
      <c r="AH3" s="157"/>
      <c r="AI3" s="157"/>
      <c r="AJ3" s="10"/>
    </row>
    <row r="4" spans="1:36" ht="18.75" customHeight="1">
      <c r="V4" s="77"/>
      <c r="W4" s="77"/>
      <c r="AE4" s="36"/>
      <c r="AG4" s="158" t="s">
        <v>92</v>
      </c>
      <c r="AH4" s="158"/>
      <c r="AI4" s="158"/>
      <c r="AJ4" s="10"/>
    </row>
    <row r="5" spans="1:36" ht="18.75">
      <c r="V5" s="35"/>
      <c r="W5" s="35"/>
      <c r="AE5" s="36"/>
      <c r="AG5" s="180" t="s">
        <v>372</v>
      </c>
      <c r="AH5" s="180"/>
      <c r="AI5" s="180"/>
      <c r="AJ5" s="180"/>
    </row>
    <row r="6" spans="1:36" ht="18.75">
      <c r="V6" s="78"/>
      <c r="W6" s="78"/>
      <c r="AE6" s="36"/>
      <c r="AG6" s="70"/>
      <c r="AH6" s="69"/>
      <c r="AI6" s="69"/>
    </row>
    <row r="7" spans="1:36" ht="18.75">
      <c r="V7" s="79"/>
      <c r="W7" s="79"/>
      <c r="AE7" s="36"/>
      <c r="AG7" s="161" t="s">
        <v>13</v>
      </c>
      <c r="AH7" s="161"/>
      <c r="AI7" s="172"/>
    </row>
    <row r="8" spans="1:36" ht="18.75">
      <c r="V8" s="80"/>
      <c r="W8" s="80"/>
      <c r="AE8" s="81"/>
      <c r="AF8" s="170" t="s">
        <v>361</v>
      </c>
      <c r="AG8" s="170"/>
      <c r="AH8" s="170"/>
      <c r="AI8" s="170"/>
    </row>
    <row r="9" spans="1:36" ht="18.75">
      <c r="V9" s="82"/>
      <c r="W9" s="82"/>
      <c r="AE9" s="36"/>
      <c r="AG9" s="70"/>
      <c r="AH9" s="70"/>
      <c r="AI9" s="83" t="s">
        <v>14</v>
      </c>
    </row>
    <row r="10" spans="1:36" ht="22.5">
      <c r="A10" s="163" t="s">
        <v>127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</row>
    <row r="11" spans="1:36" ht="22.5">
      <c r="A11" s="163" t="s">
        <v>120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</row>
    <row r="12" spans="1:36"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</row>
    <row r="13" spans="1:36" ht="54" customHeight="1">
      <c r="A13" s="166" t="s">
        <v>0</v>
      </c>
      <c r="B13" s="166" t="s">
        <v>73</v>
      </c>
      <c r="C13" s="173" t="s">
        <v>74</v>
      </c>
      <c r="D13" s="174"/>
      <c r="E13" s="174"/>
      <c r="F13" s="174"/>
      <c r="G13" s="174"/>
      <c r="H13" s="174"/>
      <c r="I13" s="164" t="s">
        <v>77</v>
      </c>
      <c r="J13" s="164"/>
      <c r="K13" s="164"/>
      <c r="L13" s="164"/>
      <c r="M13" s="164"/>
      <c r="N13" s="164"/>
      <c r="O13" s="177" t="s">
        <v>121</v>
      </c>
      <c r="P13" s="164" t="s">
        <v>79</v>
      </c>
      <c r="Q13" s="164"/>
      <c r="R13" s="164"/>
      <c r="S13" s="164"/>
      <c r="T13" s="164"/>
      <c r="U13" s="164"/>
      <c r="V13" s="164"/>
      <c r="W13" s="164"/>
      <c r="X13" s="164"/>
      <c r="Y13" s="164"/>
      <c r="Z13" s="164"/>
      <c r="AA13" s="164"/>
      <c r="AB13" s="164"/>
      <c r="AC13" s="164"/>
      <c r="AD13" s="164"/>
      <c r="AE13" s="164"/>
      <c r="AF13" s="164"/>
      <c r="AG13" s="164"/>
      <c r="AH13" s="164"/>
      <c r="AI13" s="164"/>
    </row>
    <row r="14" spans="1:36" ht="83.45" customHeight="1">
      <c r="A14" s="167"/>
      <c r="B14" s="167"/>
      <c r="C14" s="175"/>
      <c r="D14" s="176"/>
      <c r="E14" s="176"/>
      <c r="F14" s="176"/>
      <c r="G14" s="176"/>
      <c r="H14" s="176"/>
      <c r="I14" s="164"/>
      <c r="J14" s="164"/>
      <c r="K14" s="164"/>
      <c r="L14" s="164"/>
      <c r="M14" s="164"/>
      <c r="N14" s="164"/>
      <c r="O14" s="178"/>
      <c r="P14" s="164" t="s">
        <v>122</v>
      </c>
      <c r="Q14" s="164"/>
      <c r="R14" s="164"/>
      <c r="S14" s="164"/>
      <c r="T14" s="164"/>
      <c r="U14" s="164" t="s">
        <v>123</v>
      </c>
      <c r="V14" s="164" t="s">
        <v>124</v>
      </c>
      <c r="W14" s="164" t="s">
        <v>125</v>
      </c>
      <c r="X14" s="164" t="s">
        <v>126</v>
      </c>
      <c r="Y14" s="169" t="s">
        <v>76</v>
      </c>
      <c r="Z14" s="164" t="s">
        <v>122</v>
      </c>
      <c r="AA14" s="164"/>
      <c r="AB14" s="164"/>
      <c r="AC14" s="164"/>
      <c r="AD14" s="164"/>
      <c r="AE14" s="164" t="s">
        <v>123</v>
      </c>
      <c r="AF14" s="164" t="s">
        <v>124</v>
      </c>
      <c r="AG14" s="164" t="s">
        <v>125</v>
      </c>
      <c r="AH14" s="164" t="s">
        <v>126</v>
      </c>
      <c r="AI14" s="171" t="s">
        <v>76</v>
      </c>
    </row>
    <row r="15" spans="1:36" ht="64.150000000000006" customHeight="1">
      <c r="A15" s="168"/>
      <c r="B15" s="168"/>
      <c r="C15" s="164" t="s">
        <v>75</v>
      </c>
      <c r="D15" s="164"/>
      <c r="E15" s="164"/>
      <c r="F15" s="164"/>
      <c r="G15" s="164"/>
      <c r="H15" s="165"/>
      <c r="I15" s="164" t="s">
        <v>75</v>
      </c>
      <c r="J15" s="164"/>
      <c r="K15" s="164"/>
      <c r="L15" s="164"/>
      <c r="M15" s="164"/>
      <c r="N15" s="164"/>
      <c r="O15" s="179"/>
      <c r="P15" s="57" t="s">
        <v>80</v>
      </c>
      <c r="Q15" s="57" t="s">
        <v>81</v>
      </c>
      <c r="R15" s="57" t="s">
        <v>82</v>
      </c>
      <c r="S15" s="57" t="s">
        <v>83</v>
      </c>
      <c r="T15" s="59" t="s">
        <v>76</v>
      </c>
      <c r="U15" s="164"/>
      <c r="V15" s="164"/>
      <c r="W15" s="164"/>
      <c r="X15" s="164"/>
      <c r="Y15" s="169"/>
      <c r="Z15" s="57" t="s">
        <v>80</v>
      </c>
      <c r="AA15" s="57" t="s">
        <v>81</v>
      </c>
      <c r="AB15" s="57" t="s">
        <v>82</v>
      </c>
      <c r="AC15" s="57" t="s">
        <v>83</v>
      </c>
      <c r="AD15" s="59" t="s">
        <v>76</v>
      </c>
      <c r="AE15" s="164"/>
      <c r="AF15" s="164"/>
      <c r="AG15" s="164"/>
      <c r="AH15" s="164"/>
      <c r="AI15" s="171"/>
    </row>
    <row r="16" spans="1:36" ht="32.450000000000003" customHeight="1">
      <c r="A16" s="84"/>
      <c r="B16" s="84"/>
      <c r="C16" s="59">
        <v>2020</v>
      </c>
      <c r="D16" s="59">
        <f>C16+1</f>
        <v>2021</v>
      </c>
      <c r="E16" s="59">
        <f t="shared" ref="E16:G16" si="0">D16+1</f>
        <v>2022</v>
      </c>
      <c r="F16" s="59">
        <f t="shared" si="0"/>
        <v>2023</v>
      </c>
      <c r="G16" s="59">
        <f t="shared" si="0"/>
        <v>2024</v>
      </c>
      <c r="H16" s="85" t="s">
        <v>76</v>
      </c>
      <c r="I16" s="59">
        <v>2020</v>
      </c>
      <c r="J16" s="59">
        <f>I16+1</f>
        <v>2021</v>
      </c>
      <c r="K16" s="59">
        <f t="shared" ref="K16:M16" si="1">J16+1</f>
        <v>2022</v>
      </c>
      <c r="L16" s="59">
        <f t="shared" si="1"/>
        <v>2023</v>
      </c>
      <c r="M16" s="59">
        <f t="shared" si="1"/>
        <v>2024</v>
      </c>
      <c r="N16" s="59" t="s">
        <v>76</v>
      </c>
      <c r="O16" s="59" t="s">
        <v>78</v>
      </c>
      <c r="P16" s="169" t="s">
        <v>84</v>
      </c>
      <c r="Q16" s="169"/>
      <c r="R16" s="169"/>
      <c r="S16" s="169"/>
      <c r="T16" s="169"/>
      <c r="U16" s="169"/>
      <c r="V16" s="169"/>
      <c r="W16" s="169"/>
      <c r="X16" s="169"/>
      <c r="Y16" s="169"/>
      <c r="Z16" s="169" t="s">
        <v>78</v>
      </c>
      <c r="AA16" s="169"/>
      <c r="AB16" s="169"/>
      <c r="AC16" s="169"/>
      <c r="AD16" s="169"/>
      <c r="AE16" s="169"/>
      <c r="AF16" s="169"/>
      <c r="AG16" s="169"/>
      <c r="AH16" s="169"/>
      <c r="AI16" s="169"/>
    </row>
    <row r="17" spans="1:35" s="2" customFormat="1" ht="33" customHeight="1">
      <c r="A17" s="17">
        <v>1</v>
      </c>
      <c r="B17" s="17">
        <f>A17+1</f>
        <v>2</v>
      </c>
      <c r="C17" s="17">
        <f t="shared" ref="C17:AI17" si="2">B17+1</f>
        <v>3</v>
      </c>
      <c r="D17" s="17">
        <f t="shared" si="2"/>
        <v>4</v>
      </c>
      <c r="E17" s="17">
        <f t="shared" si="2"/>
        <v>5</v>
      </c>
      <c r="F17" s="17">
        <f t="shared" si="2"/>
        <v>6</v>
      </c>
      <c r="G17" s="17">
        <f t="shared" si="2"/>
        <v>7</v>
      </c>
      <c r="H17" s="86">
        <f t="shared" si="2"/>
        <v>8</v>
      </c>
      <c r="I17" s="17">
        <f t="shared" si="2"/>
        <v>9</v>
      </c>
      <c r="J17" s="17">
        <f t="shared" si="2"/>
        <v>10</v>
      </c>
      <c r="K17" s="17">
        <f t="shared" si="2"/>
        <v>11</v>
      </c>
      <c r="L17" s="17">
        <f t="shared" si="2"/>
        <v>12</v>
      </c>
      <c r="M17" s="17">
        <f t="shared" si="2"/>
        <v>13</v>
      </c>
      <c r="N17" s="17">
        <f t="shared" si="2"/>
        <v>14</v>
      </c>
      <c r="O17" s="17">
        <f t="shared" si="2"/>
        <v>15</v>
      </c>
      <c r="P17" s="17">
        <f t="shared" si="2"/>
        <v>16</v>
      </c>
      <c r="Q17" s="17">
        <f t="shared" si="2"/>
        <v>17</v>
      </c>
      <c r="R17" s="17">
        <f t="shared" si="2"/>
        <v>18</v>
      </c>
      <c r="S17" s="17">
        <f t="shared" si="2"/>
        <v>19</v>
      </c>
      <c r="T17" s="17">
        <f t="shared" si="2"/>
        <v>20</v>
      </c>
      <c r="U17" s="17">
        <f t="shared" si="2"/>
        <v>21</v>
      </c>
      <c r="V17" s="17">
        <f>U17+1</f>
        <v>22</v>
      </c>
      <c r="W17" s="17">
        <f t="shared" si="2"/>
        <v>23</v>
      </c>
      <c r="X17" s="17">
        <f t="shared" si="2"/>
        <v>24</v>
      </c>
      <c r="Y17" s="17">
        <f t="shared" si="2"/>
        <v>25</v>
      </c>
      <c r="Z17" s="17">
        <f t="shared" si="2"/>
        <v>26</v>
      </c>
      <c r="AA17" s="17">
        <f t="shared" si="2"/>
        <v>27</v>
      </c>
      <c r="AB17" s="17">
        <f t="shared" si="2"/>
        <v>28</v>
      </c>
      <c r="AC17" s="17">
        <f t="shared" si="2"/>
        <v>29</v>
      </c>
      <c r="AD17" s="17">
        <f t="shared" si="2"/>
        <v>30</v>
      </c>
      <c r="AE17" s="17">
        <f t="shared" si="2"/>
        <v>31</v>
      </c>
      <c r="AF17" s="17">
        <f>AE17+1</f>
        <v>32</v>
      </c>
      <c r="AG17" s="17">
        <f t="shared" si="2"/>
        <v>33</v>
      </c>
      <c r="AH17" s="17">
        <f t="shared" si="2"/>
        <v>34</v>
      </c>
      <c r="AI17" s="17">
        <f t="shared" si="2"/>
        <v>35</v>
      </c>
    </row>
    <row r="18" spans="1:35" ht="62.25" customHeight="1">
      <c r="A18" s="17"/>
      <c r="B18" s="59" t="s">
        <v>7</v>
      </c>
      <c r="C18" s="8"/>
      <c r="D18" s="34"/>
      <c r="E18" s="8"/>
      <c r="F18" s="8"/>
      <c r="G18" s="34"/>
      <c r="H18" s="87"/>
      <c r="I18" s="34"/>
      <c r="J18" s="34"/>
      <c r="K18" s="34"/>
      <c r="L18" s="34"/>
      <c r="M18" s="34"/>
      <c r="N18" s="34"/>
      <c r="O18" s="34">
        <f>O19+O42</f>
        <v>2176.200239991027</v>
      </c>
      <c r="P18" s="34"/>
      <c r="Q18" s="34"/>
      <c r="R18" s="34"/>
      <c r="S18" s="34"/>
      <c r="T18" s="46" t="str">
        <f>'П.1.1 '!J16</f>
        <v>46,35 МВА57,4 км</v>
      </c>
      <c r="U18" s="46" t="str">
        <f>'П.1.1 '!K16</f>
        <v xml:space="preserve">26,06 МВА79,05 км </v>
      </c>
      <c r="V18" s="46" t="str">
        <f>'П.1.1 '!L16</f>
        <v>23,33 МВА52,55 км</v>
      </c>
      <c r="W18" s="46" t="str">
        <f>'П.1.1 '!M16</f>
        <v>14,06 МВА
24,69 км</v>
      </c>
      <c r="X18" s="46" t="str">
        <f>'П.1.1 '!N16</f>
        <v>64,9 МВА80,7 км</v>
      </c>
      <c r="Y18" s="46" t="str">
        <f>'П.1.1 '!O16</f>
        <v>174,7 МВА
294,39 км</v>
      </c>
      <c r="Z18" s="34"/>
      <c r="AA18" s="34"/>
      <c r="AB18" s="34"/>
      <c r="AC18" s="34"/>
      <c r="AD18" s="34">
        <f t="shared" ref="AD18:AH18" si="3">AD19+AD42</f>
        <v>386.78164260350002</v>
      </c>
      <c r="AE18" s="34">
        <f t="shared" si="3"/>
        <v>399.76824856536405</v>
      </c>
      <c r="AF18" s="34">
        <f t="shared" si="3"/>
        <v>505.17824829762685</v>
      </c>
      <c r="AG18" s="34">
        <f t="shared" si="3"/>
        <v>433.30195858800005</v>
      </c>
      <c r="AH18" s="34">
        <f t="shared" si="3"/>
        <v>451.17014193653614</v>
      </c>
      <c r="AI18" s="34">
        <f>AI19+AI42</f>
        <v>2176.200239991027</v>
      </c>
    </row>
    <row r="19" spans="1:35" ht="57" customHeight="1">
      <c r="A19" s="17">
        <v>1</v>
      </c>
      <c r="B19" s="57" t="s">
        <v>8</v>
      </c>
      <c r="C19" s="8"/>
      <c r="D19" s="8"/>
      <c r="E19" s="8"/>
      <c r="F19" s="8"/>
      <c r="G19" s="34"/>
      <c r="H19" s="87"/>
      <c r="I19" s="34"/>
      <c r="J19" s="34"/>
      <c r="K19" s="34"/>
      <c r="L19" s="34"/>
      <c r="M19" s="34"/>
      <c r="N19" s="34"/>
      <c r="O19" s="34">
        <f>O20+O39</f>
        <v>808.20252440827119</v>
      </c>
      <c r="P19" s="34"/>
      <c r="Q19" s="34"/>
      <c r="R19" s="34"/>
      <c r="S19" s="34"/>
      <c r="T19" s="46" t="str">
        <f>T20</f>
        <v>4,87 МВА15,7 км</v>
      </c>
      <c r="U19" s="46" t="str">
        <f t="shared" ref="U19:Y19" si="4">U20</f>
        <v>7,2 МВА12,2 км</v>
      </c>
      <c r="V19" s="46" t="str">
        <f t="shared" si="4"/>
        <v>17,28 МВА16,2 км</v>
      </c>
      <c r="W19" s="46" t="str">
        <f t="shared" si="4"/>
        <v>1,85 МВА7,92 км</v>
      </c>
      <c r="X19" s="46" t="str">
        <f t="shared" si="4"/>
        <v>54,87 МВА37,3 км</v>
      </c>
      <c r="Y19" s="46" t="str">
        <f t="shared" si="4"/>
        <v>86,07 МВА89,32 км</v>
      </c>
      <c r="Z19" s="34"/>
      <c r="AA19" s="34"/>
      <c r="AB19" s="34"/>
      <c r="AC19" s="34"/>
      <c r="AD19" s="34">
        <f t="shared" ref="AD19:AI19" si="5">AD20+AD39</f>
        <v>65.879854100000003</v>
      </c>
      <c r="AE19" s="34">
        <f t="shared" si="5"/>
        <v>156.04181983268001</v>
      </c>
      <c r="AF19" s="34">
        <f t="shared" si="5"/>
        <v>232.90979310445121</v>
      </c>
      <c r="AG19" s="34">
        <f t="shared" si="5"/>
        <v>197.625338</v>
      </c>
      <c r="AH19" s="34">
        <f t="shared" si="5"/>
        <v>155.7457193711399</v>
      </c>
      <c r="AI19" s="34">
        <f t="shared" si="5"/>
        <v>808.20252440827119</v>
      </c>
    </row>
    <row r="20" spans="1:35" ht="66.599999999999994" customHeight="1">
      <c r="A20" s="16" t="s">
        <v>10</v>
      </c>
      <c r="B20" s="57" t="s">
        <v>9</v>
      </c>
      <c r="C20" s="8"/>
      <c r="D20" s="34"/>
      <c r="E20" s="8"/>
      <c r="F20" s="8"/>
      <c r="G20" s="34"/>
      <c r="H20" s="87"/>
      <c r="I20" s="34"/>
      <c r="J20" s="8"/>
      <c r="K20" s="8"/>
      <c r="L20" s="8"/>
      <c r="M20" s="8"/>
      <c r="N20" s="8"/>
      <c r="O20" s="34">
        <f>SUM(O21:O25)</f>
        <v>688.20252440827119</v>
      </c>
      <c r="P20" s="34"/>
      <c r="Q20" s="34"/>
      <c r="R20" s="34"/>
      <c r="S20" s="34"/>
      <c r="T20" s="46" t="str">
        <f>'П.1.1 '!J18</f>
        <v>4,87 МВА15,7 км</v>
      </c>
      <c r="U20" s="46" t="str">
        <f>'П.1.1 '!K18</f>
        <v>7,2 МВА12,2 км</v>
      </c>
      <c r="V20" s="46" t="str">
        <f>'П.1.1 '!L18</f>
        <v>17,28 МВА16,2 км</v>
      </c>
      <c r="W20" s="46" t="str">
        <f>'П.1.1 '!M18</f>
        <v>1,85 МВА7,92 км</v>
      </c>
      <c r="X20" s="46" t="str">
        <f>'П.1.1 '!N18</f>
        <v>54,87 МВА37,3 км</v>
      </c>
      <c r="Y20" s="46" t="str">
        <f>'П.1.1 '!O18</f>
        <v>86,07 МВА89,32 км</v>
      </c>
      <c r="Z20" s="34"/>
      <c r="AA20" s="34"/>
      <c r="AB20" s="34"/>
      <c r="AC20" s="34"/>
      <c r="AD20" s="34">
        <f>'П.1.1 '!P18</f>
        <v>45.879854100000003</v>
      </c>
      <c r="AE20" s="34">
        <f>'П.1.1 '!Q18</f>
        <v>131.04181983268001</v>
      </c>
      <c r="AF20" s="34">
        <f>'П.1.1 '!R18</f>
        <v>202.90979310445121</v>
      </c>
      <c r="AG20" s="34">
        <f>'П.1.1 '!S18</f>
        <v>182.625338</v>
      </c>
      <c r="AH20" s="34">
        <f>'П.1.1 '!T18</f>
        <v>125.7457193711399</v>
      </c>
      <c r="AI20" s="34">
        <f>'П.1.1 '!U18</f>
        <v>688.20252440827119</v>
      </c>
    </row>
    <row r="21" spans="1:35" s="1" customFormat="1" ht="158.25" customHeight="1">
      <c r="A21" s="16" t="s">
        <v>15</v>
      </c>
      <c r="B21" s="11" t="s">
        <v>93</v>
      </c>
      <c r="C21" s="6"/>
      <c r="D21" s="6"/>
      <c r="E21" s="6"/>
      <c r="F21" s="6"/>
      <c r="G21" s="6"/>
      <c r="H21" s="55"/>
      <c r="I21" s="6"/>
      <c r="J21" s="6"/>
      <c r="K21" s="6"/>
      <c r="L21" s="6"/>
      <c r="M21" s="6"/>
      <c r="N21" s="6"/>
      <c r="O21" s="6">
        <f>AI21</f>
        <v>90.608177965020914</v>
      </c>
      <c r="P21" s="6"/>
      <c r="Q21" s="6"/>
      <c r="R21" s="6"/>
      <c r="S21" s="6"/>
      <c r="T21" s="9" t="str">
        <f>'П.1.1 '!J19</f>
        <v>2,52 МВА6,8 км</v>
      </c>
      <c r="U21" s="9" t="str">
        <f>'П.1.1 '!K19</f>
        <v>4,89 МВА4,9 км</v>
      </c>
      <c r="V21" s="9" t="str">
        <f>'П.1.1 '!L19</f>
        <v>3,29 МВА6,8 км</v>
      </c>
      <c r="W21" s="9" t="str">
        <f>'П.1.1 '!M19</f>
        <v>1,26 км</v>
      </c>
      <c r="X21" s="9" t="str">
        <f>'П.1.1 '!N19</f>
        <v>2,52 МВА6,8 км</v>
      </c>
      <c r="Y21" s="9" t="str">
        <f>'П.1.1 '!O19</f>
        <v>13,22 МВА26,56 км</v>
      </c>
      <c r="Z21" s="6"/>
      <c r="AA21" s="6"/>
      <c r="AB21" s="6"/>
      <c r="AC21" s="6"/>
      <c r="AD21" s="7">
        <f>'П.1.1 '!P19</f>
        <v>17.989024400000002</v>
      </c>
      <c r="AE21" s="7">
        <f>'П.1.1 '!Q19</f>
        <v>18.160499999999999</v>
      </c>
      <c r="AF21" s="7">
        <f>'П.1.1 '!R19</f>
        <v>26</v>
      </c>
      <c r="AG21" s="7">
        <f>'П.1.1 '!S19</f>
        <v>7.1293230000000003</v>
      </c>
      <c r="AH21" s="7">
        <f>'П.1.1 '!T19</f>
        <v>21.329330565020914</v>
      </c>
      <c r="AI21" s="7">
        <f>'П.1.1 '!U19</f>
        <v>90.608177965020914</v>
      </c>
    </row>
    <row r="22" spans="1:35" ht="173.25" customHeight="1">
      <c r="A22" s="16" t="s">
        <v>18</v>
      </c>
      <c r="B22" s="11" t="s">
        <v>17</v>
      </c>
      <c r="C22" s="6"/>
      <c r="D22" s="6"/>
      <c r="E22" s="6"/>
      <c r="F22" s="6"/>
      <c r="G22" s="6"/>
      <c r="H22" s="55"/>
      <c r="I22" s="6"/>
      <c r="J22" s="6"/>
      <c r="K22" s="6"/>
      <c r="L22" s="6"/>
      <c r="M22" s="6"/>
      <c r="N22" s="6"/>
      <c r="O22" s="6">
        <f t="shared" ref="O22:O24" si="6">AI22</f>
        <v>49.654914198707992</v>
      </c>
      <c r="P22" s="6"/>
      <c r="Q22" s="6"/>
      <c r="R22" s="6"/>
      <c r="S22" s="6"/>
      <c r="T22" s="9" t="str">
        <f>'П.1.1 '!J22</f>
        <v>0,8 МВА3,4 км</v>
      </c>
      <c r="U22" s="9" t="str">
        <f>'П.1.1 '!K22</f>
        <v>0,4 МВА3 км</v>
      </c>
      <c r="V22" s="9" t="str">
        <f>'П.1.1 '!L22</f>
        <v>9,2 МВА2 км</v>
      </c>
      <c r="W22" s="9" t="str">
        <f>'П.1.1 '!M22</f>
        <v>1,2 МВА3,7 км</v>
      </c>
      <c r="X22" s="9" t="str">
        <f>'П.1.1 '!N22</f>
        <v>0,8 МВА3,4 км</v>
      </c>
      <c r="Y22" s="9" t="str">
        <f>'П.1.1 '!O22</f>
        <v>12,4 МВА15,5 км</v>
      </c>
      <c r="Z22" s="6"/>
      <c r="AA22" s="6"/>
      <c r="AB22" s="46"/>
      <c r="AC22" s="6"/>
      <c r="AD22" s="7">
        <f>'П.1.1 '!P22</f>
        <v>8.2472742000000014</v>
      </c>
      <c r="AE22" s="7">
        <f>'П.1.1 '!Q22</f>
        <v>7.8474901408000015</v>
      </c>
      <c r="AF22" s="7">
        <f>'П.1.1 '!R22</f>
        <v>12.033001051999999</v>
      </c>
      <c r="AG22" s="7">
        <f>'П.1.1 '!S22</f>
        <v>11.748473000000001</v>
      </c>
      <c r="AH22" s="7">
        <f>'П.1.1 '!T22</f>
        <v>9.7786758059079855</v>
      </c>
      <c r="AI22" s="7">
        <f>'П.1.1 '!U22</f>
        <v>49.654914198707992</v>
      </c>
    </row>
    <row r="23" spans="1:35" ht="153" customHeight="1">
      <c r="A23" s="16" t="s">
        <v>20</v>
      </c>
      <c r="B23" s="11" t="s">
        <v>19</v>
      </c>
      <c r="C23" s="6"/>
      <c r="D23" s="6"/>
      <c r="E23" s="6"/>
      <c r="F23" s="6"/>
      <c r="G23" s="6"/>
      <c r="H23" s="55"/>
      <c r="I23" s="6"/>
      <c r="J23" s="6"/>
      <c r="K23" s="6"/>
      <c r="L23" s="6"/>
      <c r="M23" s="6"/>
      <c r="N23" s="6"/>
      <c r="O23" s="6">
        <f t="shared" si="6"/>
        <v>45.794527171503013</v>
      </c>
      <c r="P23" s="6"/>
      <c r="Q23" s="6"/>
      <c r="R23" s="6"/>
      <c r="S23" s="6"/>
      <c r="T23" s="9" t="str">
        <f>'П.1.1 '!J27</f>
        <v>0,75 МВА2,1 км</v>
      </c>
      <c r="U23" s="9" t="str">
        <f>'П.1.1 '!K27</f>
        <v>1,91 МВА2,4 км</v>
      </c>
      <c r="V23" s="9" t="str">
        <f>'П.1.1 '!L27</f>
        <v>0,65 МВА4,6 км</v>
      </c>
      <c r="W23" s="9"/>
      <c r="X23" s="9" t="str">
        <f>'П.1.1 '!N27</f>
        <v>0,75 МВА2,1 км</v>
      </c>
      <c r="Y23" s="9" t="str">
        <f>'П.1.1 '!O27</f>
        <v>4,06 МВА11,2 км</v>
      </c>
      <c r="Z23" s="6"/>
      <c r="AA23" s="6"/>
      <c r="AB23" s="46"/>
      <c r="AC23" s="6"/>
      <c r="AD23" s="7">
        <f>'П.1.1 '!P27</f>
        <v>9.3962813000000001</v>
      </c>
      <c r="AE23" s="7">
        <f>'П.1.1 '!Q27</f>
        <v>9.8097176772000001</v>
      </c>
      <c r="AF23" s="7">
        <f>'П.1.1 '!R27</f>
        <v>15.447490999999999</v>
      </c>
      <c r="AG23" s="7">
        <f>'П.1.1 '!S27</f>
        <v>0</v>
      </c>
      <c r="AH23" s="7">
        <f>'П.1.1 '!T27</f>
        <v>11.141037194303015</v>
      </c>
      <c r="AI23" s="7">
        <f>'П.1.1 '!U27</f>
        <v>45.794527171503013</v>
      </c>
    </row>
    <row r="24" spans="1:35" ht="172.5" customHeight="1">
      <c r="A24" s="16" t="s">
        <v>21</v>
      </c>
      <c r="B24" s="61" t="s">
        <v>22</v>
      </c>
      <c r="C24" s="6"/>
      <c r="D24" s="6"/>
      <c r="E24" s="6"/>
      <c r="F24" s="6"/>
      <c r="G24" s="6"/>
      <c r="H24" s="55"/>
      <c r="I24" s="6"/>
      <c r="J24" s="6"/>
      <c r="K24" s="6"/>
      <c r="L24" s="6"/>
      <c r="M24" s="6"/>
      <c r="N24" s="6"/>
      <c r="O24" s="6">
        <f t="shared" si="6"/>
        <v>50.450493058359193</v>
      </c>
      <c r="P24" s="6"/>
      <c r="Q24" s="6"/>
      <c r="R24" s="6"/>
      <c r="S24" s="6"/>
      <c r="T24" s="9" t="str">
        <f>'П.1.1 '!J28</f>
        <v>0,8 МВА3,4 км</v>
      </c>
      <c r="U24" s="9" t="str">
        <f>'П.1.1 '!K28</f>
        <v>1,9 км</v>
      </c>
      <c r="V24" s="9" t="str">
        <f>'П.1.1 '!L28</f>
        <v>4,14 МВА2,8 км</v>
      </c>
      <c r="W24" s="9" t="str">
        <f>'П.1.1 '!M28</f>
        <v>0,65 МВА2,96 км</v>
      </c>
      <c r="X24" s="9" t="str">
        <f>'П.1.1 '!N28</f>
        <v>0,8 МВА3,4 км</v>
      </c>
      <c r="Y24" s="9" t="str">
        <f>'П.1.1 '!O28</f>
        <v>6,39 МВА14,46 км</v>
      </c>
      <c r="Z24" s="6"/>
      <c r="AA24" s="6"/>
      <c r="AB24" s="6"/>
      <c r="AC24" s="6"/>
      <c r="AD24" s="7">
        <f>'П.1.1 '!P28</f>
        <v>8.2472742000000014</v>
      </c>
      <c r="AE24" s="7">
        <f>'П.1.1 '!Q28</f>
        <v>4.7279999999999998</v>
      </c>
      <c r="AF24" s="7">
        <f>'П.1.1 '!R28</f>
        <v>11.989001052451201</v>
      </c>
      <c r="AG24" s="7">
        <f>'П.1.1 '!S28</f>
        <v>15.707542</v>
      </c>
      <c r="AH24" s="7">
        <f>'П.1.1 '!T28</f>
        <v>9.7786758059079855</v>
      </c>
      <c r="AI24" s="7">
        <f>'П.1.1 '!U28</f>
        <v>50.450493058359193</v>
      </c>
    </row>
    <row r="25" spans="1:35" ht="80.25" customHeight="1">
      <c r="A25" s="16" t="s">
        <v>23</v>
      </c>
      <c r="B25" s="11" t="s">
        <v>139</v>
      </c>
      <c r="C25" s="6"/>
      <c r="D25" s="6"/>
      <c r="E25" s="6"/>
      <c r="F25" s="6"/>
      <c r="G25" s="6"/>
      <c r="H25" s="55"/>
      <c r="I25" s="6"/>
      <c r="J25" s="6"/>
      <c r="K25" s="6"/>
      <c r="L25" s="6"/>
      <c r="M25" s="6"/>
      <c r="N25" s="6"/>
      <c r="O25" s="6">
        <f>AI25</f>
        <v>451.69441201468004</v>
      </c>
      <c r="P25" s="6"/>
      <c r="Q25" s="6"/>
      <c r="R25" s="6"/>
      <c r="S25" s="6"/>
      <c r="T25" s="9" t="str">
        <f>'П.1.1 '!J37</f>
        <v>ПИР</v>
      </c>
      <c r="U25" s="9"/>
      <c r="V25" s="9"/>
      <c r="W25" s="9"/>
      <c r="X25" s="9" t="str">
        <f>'П.1.1 '!N37</f>
        <v>50 МВА2-х цепная ВЛ-35кВ по 10,8 км</v>
      </c>
      <c r="Y25" s="9" t="str">
        <f>'П.1.1 '!O37</f>
        <v>50 МВА2-х цепная ВЛ-35кВ по 10,8 км</v>
      </c>
      <c r="Z25" s="6"/>
      <c r="AA25" s="6"/>
      <c r="AB25" s="6"/>
      <c r="AC25" s="6"/>
      <c r="AD25" s="7">
        <f>'П.1.1 '!P37</f>
        <v>2</v>
      </c>
      <c r="AE25" s="7">
        <f>'П.1.1 '!Q37</f>
        <v>90.496112014679994</v>
      </c>
      <c r="AF25" s="7">
        <f>'П.1.1 '!R37</f>
        <v>137.44030000000001</v>
      </c>
      <c r="AG25" s="7">
        <f>'П.1.1 '!S37</f>
        <v>148.04</v>
      </c>
      <c r="AH25" s="7">
        <f>'П.1.1 '!T37</f>
        <v>73.718000000000004</v>
      </c>
      <c r="AI25" s="7">
        <f>'П.1.1 '!U37</f>
        <v>451.69441201468004</v>
      </c>
    </row>
    <row r="26" spans="1:35" ht="18.75">
      <c r="A26" s="16" t="s">
        <v>24</v>
      </c>
      <c r="B26" s="9"/>
      <c r="C26" s="6"/>
      <c r="D26" s="6"/>
      <c r="E26" s="6"/>
      <c r="F26" s="6"/>
      <c r="G26" s="6"/>
      <c r="H26" s="55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9"/>
      <c r="U26" s="9"/>
      <c r="V26" s="9"/>
      <c r="W26" s="9"/>
      <c r="X26" s="9"/>
      <c r="Y26" s="9"/>
      <c r="Z26" s="6"/>
      <c r="AA26" s="6"/>
      <c r="AB26" s="6"/>
      <c r="AC26" s="6"/>
      <c r="AD26" s="6"/>
      <c r="AE26" s="6"/>
      <c r="AF26" s="6"/>
      <c r="AG26" s="6"/>
      <c r="AH26" s="6"/>
      <c r="AI26" s="8"/>
    </row>
    <row r="27" spans="1:35" ht="37.5">
      <c r="A27" s="62" t="s">
        <v>26</v>
      </c>
      <c r="B27" s="57" t="s">
        <v>25</v>
      </c>
      <c r="C27" s="6"/>
      <c r="D27" s="6"/>
      <c r="E27" s="6"/>
      <c r="F27" s="6"/>
      <c r="G27" s="6"/>
      <c r="H27" s="55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9"/>
      <c r="U27" s="9"/>
      <c r="V27" s="9"/>
      <c r="W27" s="9"/>
      <c r="X27" s="9"/>
      <c r="Y27" s="9"/>
      <c r="Z27" s="6"/>
      <c r="AA27" s="6"/>
      <c r="AB27" s="6"/>
      <c r="AC27" s="6"/>
      <c r="AD27" s="6"/>
      <c r="AE27" s="6"/>
      <c r="AF27" s="6"/>
      <c r="AG27" s="6"/>
      <c r="AH27" s="6"/>
      <c r="AI27" s="8"/>
    </row>
    <row r="28" spans="1:35" ht="18.75">
      <c r="A28" s="16" t="s">
        <v>29</v>
      </c>
      <c r="B28" s="11" t="s">
        <v>27</v>
      </c>
      <c r="C28" s="6"/>
      <c r="D28" s="6"/>
      <c r="E28" s="6"/>
      <c r="F28" s="6"/>
      <c r="G28" s="6"/>
      <c r="H28" s="55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9"/>
      <c r="U28" s="9"/>
      <c r="V28" s="9"/>
      <c r="W28" s="9"/>
      <c r="X28" s="9"/>
      <c r="Y28" s="9"/>
      <c r="Z28" s="6"/>
      <c r="AA28" s="6"/>
      <c r="AB28" s="6"/>
      <c r="AC28" s="6"/>
      <c r="AD28" s="6"/>
      <c r="AE28" s="6"/>
      <c r="AF28" s="6"/>
      <c r="AG28" s="6"/>
      <c r="AH28" s="6"/>
      <c r="AI28" s="8"/>
    </row>
    <row r="29" spans="1:35" ht="18.75">
      <c r="A29" s="16" t="s">
        <v>30</v>
      </c>
      <c r="B29" s="11" t="s">
        <v>28</v>
      </c>
      <c r="C29" s="6"/>
      <c r="D29" s="6"/>
      <c r="E29" s="6"/>
      <c r="F29" s="6"/>
      <c r="G29" s="6"/>
      <c r="H29" s="55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9"/>
      <c r="U29" s="9"/>
      <c r="V29" s="9"/>
      <c r="W29" s="9"/>
      <c r="X29" s="9"/>
      <c r="Y29" s="9"/>
      <c r="Z29" s="6"/>
      <c r="AA29" s="6"/>
      <c r="AB29" s="6"/>
      <c r="AC29" s="6"/>
      <c r="AD29" s="6"/>
      <c r="AE29" s="6"/>
      <c r="AF29" s="6"/>
      <c r="AG29" s="6"/>
      <c r="AH29" s="6"/>
      <c r="AI29" s="8"/>
    </row>
    <row r="30" spans="1:35" ht="18.75">
      <c r="A30" s="16" t="s">
        <v>24</v>
      </c>
      <c r="B30" s="9"/>
      <c r="C30" s="6"/>
      <c r="D30" s="6"/>
      <c r="E30" s="6"/>
      <c r="F30" s="6"/>
      <c r="G30" s="6"/>
      <c r="H30" s="55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9"/>
      <c r="U30" s="9"/>
      <c r="V30" s="9"/>
      <c r="W30" s="9"/>
      <c r="X30" s="9"/>
      <c r="Y30" s="9"/>
      <c r="Z30" s="6"/>
      <c r="AA30" s="6"/>
      <c r="AB30" s="6"/>
      <c r="AC30" s="6"/>
      <c r="AD30" s="6"/>
      <c r="AE30" s="6"/>
      <c r="AF30" s="6"/>
      <c r="AG30" s="6"/>
      <c r="AH30" s="6"/>
      <c r="AI30" s="8"/>
    </row>
    <row r="31" spans="1:35" ht="37.5">
      <c r="A31" s="62" t="s">
        <v>32</v>
      </c>
      <c r="B31" s="57" t="s">
        <v>31</v>
      </c>
      <c r="C31" s="6"/>
      <c r="D31" s="6"/>
      <c r="E31" s="6"/>
      <c r="F31" s="6"/>
      <c r="G31" s="6"/>
      <c r="H31" s="55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9"/>
      <c r="U31" s="9"/>
      <c r="V31" s="9"/>
      <c r="W31" s="9"/>
      <c r="X31" s="9"/>
      <c r="Y31" s="9"/>
      <c r="Z31" s="6"/>
      <c r="AA31" s="6"/>
      <c r="AB31" s="6"/>
      <c r="AC31" s="6"/>
      <c r="AD31" s="6"/>
      <c r="AE31" s="6"/>
      <c r="AF31" s="6"/>
      <c r="AG31" s="6"/>
      <c r="AH31" s="6"/>
      <c r="AI31" s="8"/>
    </row>
    <row r="32" spans="1:35" ht="18.75">
      <c r="A32" s="16" t="s">
        <v>29</v>
      </c>
      <c r="B32" s="11" t="s">
        <v>27</v>
      </c>
      <c r="C32" s="6"/>
      <c r="D32" s="6"/>
      <c r="E32" s="6"/>
      <c r="F32" s="6"/>
      <c r="G32" s="6"/>
      <c r="H32" s="55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9"/>
      <c r="U32" s="9"/>
      <c r="V32" s="9"/>
      <c r="W32" s="9"/>
      <c r="X32" s="9"/>
      <c r="Y32" s="9"/>
      <c r="Z32" s="6"/>
      <c r="AA32" s="6"/>
      <c r="AB32" s="6"/>
      <c r="AC32" s="6"/>
      <c r="AD32" s="6"/>
      <c r="AE32" s="6"/>
      <c r="AF32" s="6"/>
      <c r="AG32" s="6"/>
      <c r="AH32" s="6"/>
      <c r="AI32" s="8"/>
    </row>
    <row r="33" spans="1:35" ht="18.75">
      <c r="A33" s="16" t="s">
        <v>30</v>
      </c>
      <c r="B33" s="11" t="s">
        <v>28</v>
      </c>
      <c r="C33" s="6"/>
      <c r="D33" s="6"/>
      <c r="E33" s="6"/>
      <c r="F33" s="6"/>
      <c r="G33" s="6"/>
      <c r="H33" s="55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9"/>
      <c r="U33" s="9"/>
      <c r="V33" s="9"/>
      <c r="W33" s="9"/>
      <c r="X33" s="9"/>
      <c r="Y33" s="9"/>
      <c r="Z33" s="6"/>
      <c r="AA33" s="6"/>
      <c r="AB33" s="6"/>
      <c r="AC33" s="6"/>
      <c r="AD33" s="6"/>
      <c r="AE33" s="6"/>
      <c r="AF33" s="6"/>
      <c r="AG33" s="6"/>
      <c r="AH33" s="6"/>
      <c r="AI33" s="8"/>
    </row>
    <row r="34" spans="1:35" ht="18.75">
      <c r="A34" s="16" t="s">
        <v>24</v>
      </c>
      <c r="B34" s="9"/>
      <c r="C34" s="6"/>
      <c r="D34" s="6"/>
      <c r="E34" s="6"/>
      <c r="F34" s="6"/>
      <c r="G34" s="6"/>
      <c r="H34" s="55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9"/>
      <c r="U34" s="9"/>
      <c r="V34" s="9"/>
      <c r="W34" s="9"/>
      <c r="X34" s="9"/>
      <c r="Y34" s="9"/>
      <c r="Z34" s="6"/>
      <c r="AA34" s="6"/>
      <c r="AB34" s="6"/>
      <c r="AC34" s="6"/>
      <c r="AD34" s="6"/>
      <c r="AE34" s="6"/>
      <c r="AF34" s="6"/>
      <c r="AG34" s="6"/>
      <c r="AH34" s="6"/>
      <c r="AI34" s="8"/>
    </row>
    <row r="35" spans="1:35" ht="56.25">
      <c r="A35" s="62" t="s">
        <v>34</v>
      </c>
      <c r="B35" s="57" t="s">
        <v>33</v>
      </c>
      <c r="C35" s="6"/>
      <c r="D35" s="6"/>
      <c r="E35" s="6"/>
      <c r="F35" s="6"/>
      <c r="G35" s="6"/>
      <c r="H35" s="55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9"/>
      <c r="U35" s="9"/>
      <c r="V35" s="9"/>
      <c r="W35" s="9"/>
      <c r="X35" s="9"/>
      <c r="Y35" s="9"/>
      <c r="Z35" s="6"/>
      <c r="AA35" s="6"/>
      <c r="AB35" s="6"/>
      <c r="AC35" s="6"/>
      <c r="AD35" s="6"/>
      <c r="AE35" s="6"/>
      <c r="AF35" s="6"/>
      <c r="AG35" s="6"/>
      <c r="AH35" s="6"/>
      <c r="AI35" s="8"/>
    </row>
    <row r="36" spans="1:35" ht="18.75">
      <c r="A36" s="16" t="s">
        <v>29</v>
      </c>
      <c r="B36" s="11" t="s">
        <v>27</v>
      </c>
      <c r="C36" s="6"/>
      <c r="D36" s="6"/>
      <c r="E36" s="6"/>
      <c r="F36" s="6"/>
      <c r="G36" s="6"/>
      <c r="H36" s="55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9"/>
      <c r="U36" s="9"/>
      <c r="V36" s="9"/>
      <c r="W36" s="9"/>
      <c r="X36" s="9"/>
      <c r="Y36" s="9"/>
      <c r="Z36" s="6"/>
      <c r="AA36" s="6"/>
      <c r="AB36" s="6"/>
      <c r="AC36" s="6"/>
      <c r="AD36" s="6"/>
      <c r="AE36" s="6"/>
      <c r="AF36" s="6"/>
      <c r="AG36" s="6"/>
      <c r="AH36" s="6"/>
      <c r="AI36" s="8"/>
    </row>
    <row r="37" spans="1:35" ht="18.75">
      <c r="A37" s="16" t="s">
        <v>30</v>
      </c>
      <c r="B37" s="11" t="s">
        <v>28</v>
      </c>
      <c r="C37" s="6"/>
      <c r="D37" s="6"/>
      <c r="E37" s="6"/>
      <c r="F37" s="6"/>
      <c r="G37" s="6"/>
      <c r="H37" s="55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9"/>
      <c r="U37" s="9"/>
      <c r="V37" s="9"/>
      <c r="W37" s="9"/>
      <c r="X37" s="9"/>
      <c r="Y37" s="9"/>
      <c r="Z37" s="6"/>
      <c r="AA37" s="6"/>
      <c r="AB37" s="6"/>
      <c r="AC37" s="6"/>
      <c r="AD37" s="6"/>
      <c r="AE37" s="6"/>
      <c r="AF37" s="6"/>
      <c r="AG37" s="6"/>
      <c r="AH37" s="6"/>
      <c r="AI37" s="8"/>
    </row>
    <row r="38" spans="1:35" ht="18.75">
      <c r="A38" s="16" t="s">
        <v>24</v>
      </c>
      <c r="B38" s="9"/>
      <c r="C38" s="6"/>
      <c r="D38" s="6"/>
      <c r="E38" s="6"/>
      <c r="F38" s="6"/>
      <c r="G38" s="6"/>
      <c r="H38" s="55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9"/>
      <c r="U38" s="9"/>
      <c r="V38" s="9"/>
      <c r="W38" s="9"/>
      <c r="X38" s="9"/>
      <c r="Y38" s="9"/>
      <c r="Z38" s="6"/>
      <c r="AA38" s="6"/>
      <c r="AB38" s="6"/>
      <c r="AC38" s="6"/>
      <c r="AD38" s="6"/>
      <c r="AE38" s="6"/>
      <c r="AF38" s="6"/>
      <c r="AG38" s="6"/>
      <c r="AH38" s="6"/>
      <c r="AI38" s="8"/>
    </row>
    <row r="39" spans="1:35" ht="28.9" customHeight="1">
      <c r="A39" s="62" t="s">
        <v>35</v>
      </c>
      <c r="B39" s="57" t="s">
        <v>36</v>
      </c>
      <c r="C39" s="6"/>
      <c r="D39" s="6"/>
      <c r="E39" s="6"/>
      <c r="F39" s="6"/>
      <c r="G39" s="46"/>
      <c r="H39" s="88"/>
      <c r="I39" s="46"/>
      <c r="J39" s="6"/>
      <c r="K39" s="6"/>
      <c r="L39" s="6"/>
      <c r="M39" s="6"/>
      <c r="N39" s="6"/>
      <c r="O39" s="46">
        <f>O40</f>
        <v>120</v>
      </c>
      <c r="P39" s="46"/>
      <c r="Q39" s="46"/>
      <c r="R39" s="46"/>
      <c r="S39" s="46"/>
      <c r="T39" s="6"/>
      <c r="U39" s="6"/>
      <c r="V39" s="6"/>
      <c r="W39" s="6"/>
      <c r="X39" s="6"/>
      <c r="Y39" s="6"/>
      <c r="Z39" s="46"/>
      <c r="AA39" s="46"/>
      <c r="AB39" s="46"/>
      <c r="AC39" s="46"/>
      <c r="AD39" s="46">
        <f>AD40</f>
        <v>20</v>
      </c>
      <c r="AE39" s="46">
        <f t="shared" ref="AE39:AI39" si="7">AE40</f>
        <v>25</v>
      </c>
      <c r="AF39" s="46">
        <f t="shared" si="7"/>
        <v>30</v>
      </c>
      <c r="AG39" s="46">
        <f t="shared" si="7"/>
        <v>15</v>
      </c>
      <c r="AH39" s="46">
        <f t="shared" si="7"/>
        <v>30</v>
      </c>
      <c r="AI39" s="46">
        <f t="shared" si="7"/>
        <v>120</v>
      </c>
    </row>
    <row r="40" spans="1:35" ht="31.9" customHeight="1">
      <c r="A40" s="16" t="s">
        <v>38</v>
      </c>
      <c r="B40" s="11" t="s">
        <v>37</v>
      </c>
      <c r="C40" s="6"/>
      <c r="D40" s="6"/>
      <c r="E40" s="6"/>
      <c r="F40" s="6"/>
      <c r="G40" s="6"/>
      <c r="H40" s="55"/>
      <c r="I40" s="6"/>
      <c r="J40" s="6"/>
      <c r="K40" s="6"/>
      <c r="L40" s="6"/>
      <c r="M40" s="6"/>
      <c r="N40" s="6"/>
      <c r="O40" s="6">
        <v>120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8">
        <v>20</v>
      </c>
      <c r="AE40" s="8">
        <v>25</v>
      </c>
      <c r="AF40" s="8">
        <v>30</v>
      </c>
      <c r="AG40" s="8">
        <v>15</v>
      </c>
      <c r="AH40" s="8">
        <v>30</v>
      </c>
      <c r="AI40" s="34">
        <f>SUM(AD40:AH40)</f>
        <v>120</v>
      </c>
    </row>
    <row r="41" spans="1:35" ht="18.75">
      <c r="A41" s="16" t="s">
        <v>24</v>
      </c>
      <c r="B41" s="9"/>
      <c r="C41" s="6"/>
      <c r="D41" s="6"/>
      <c r="E41" s="6"/>
      <c r="F41" s="6"/>
      <c r="G41" s="6"/>
      <c r="H41" s="55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9"/>
      <c r="U41" s="9"/>
      <c r="V41" s="9"/>
      <c r="W41" s="9"/>
      <c r="X41" s="9"/>
      <c r="Y41" s="9"/>
      <c r="Z41" s="6"/>
      <c r="AA41" s="6"/>
      <c r="AB41" s="6"/>
      <c r="AC41" s="6"/>
      <c r="AD41" s="6"/>
      <c r="AE41" s="6"/>
      <c r="AF41" s="6"/>
      <c r="AG41" s="6"/>
      <c r="AH41" s="6"/>
      <c r="AI41" s="8"/>
    </row>
    <row r="42" spans="1:35" ht="60.75" customHeight="1">
      <c r="A42" s="62" t="s">
        <v>30</v>
      </c>
      <c r="B42" s="57" t="s">
        <v>39</v>
      </c>
      <c r="C42" s="6"/>
      <c r="D42" s="46"/>
      <c r="E42" s="46"/>
      <c r="F42" s="46"/>
      <c r="G42" s="46"/>
      <c r="H42" s="88"/>
      <c r="I42" s="46"/>
      <c r="J42" s="46"/>
      <c r="K42" s="46"/>
      <c r="L42" s="46"/>
      <c r="M42" s="46"/>
      <c r="N42" s="46"/>
      <c r="O42" s="46">
        <f>O43</f>
        <v>1367.997715582756</v>
      </c>
      <c r="P42" s="46"/>
      <c r="Q42" s="46"/>
      <c r="R42" s="46"/>
      <c r="S42" s="46"/>
      <c r="T42" s="46" t="str">
        <f>T43</f>
        <v>41,48 МВА41,7 км</v>
      </c>
      <c r="U42" s="46" t="str">
        <f t="shared" ref="U42:Y42" si="8">U43</f>
        <v>18,86 МВА66,85</v>
      </c>
      <c r="V42" s="46" t="str">
        <f t="shared" si="8"/>
        <v>6,05 МВА36,35 км</v>
      </c>
      <c r="W42" s="46" t="str">
        <f t="shared" si="8"/>
        <v>12,21 МВА
16,77 км</v>
      </c>
      <c r="X42" s="46" t="str">
        <f t="shared" si="8"/>
        <v>10,03 МВА43,4 км</v>
      </c>
      <c r="Y42" s="46" t="str">
        <f t="shared" si="8"/>
        <v>88,63 МВА
205,07 км</v>
      </c>
      <c r="Z42" s="46"/>
      <c r="AA42" s="46"/>
      <c r="AB42" s="46"/>
      <c r="AC42" s="46"/>
      <c r="AD42" s="46">
        <f>AD43</f>
        <v>320.90178850350003</v>
      </c>
      <c r="AE42" s="46">
        <f t="shared" ref="AE42:AI42" si="9">AE43</f>
        <v>243.72642873268404</v>
      </c>
      <c r="AF42" s="46">
        <f t="shared" si="9"/>
        <v>272.26845519317561</v>
      </c>
      <c r="AG42" s="46">
        <f t="shared" si="9"/>
        <v>235.67662058800002</v>
      </c>
      <c r="AH42" s="46">
        <f t="shared" si="9"/>
        <v>295.42442256539624</v>
      </c>
      <c r="AI42" s="46">
        <f t="shared" si="9"/>
        <v>1367.997715582756</v>
      </c>
    </row>
    <row r="43" spans="1:35" ht="62.25" customHeight="1">
      <c r="A43" s="62" t="s">
        <v>40</v>
      </c>
      <c r="B43" s="57" t="s">
        <v>9</v>
      </c>
      <c r="C43" s="6"/>
      <c r="D43" s="6"/>
      <c r="E43" s="6"/>
      <c r="F43" s="6"/>
      <c r="G43" s="6"/>
      <c r="H43" s="55"/>
      <c r="I43" s="6"/>
      <c r="J43" s="6"/>
      <c r="K43" s="6"/>
      <c r="L43" s="6"/>
      <c r="M43" s="6"/>
      <c r="N43" s="6"/>
      <c r="O43" s="46">
        <f>SUM(O44:O60)</f>
        <v>1367.997715582756</v>
      </c>
      <c r="P43" s="46"/>
      <c r="Q43" s="46"/>
      <c r="R43" s="46"/>
      <c r="S43" s="46"/>
      <c r="T43" s="6" t="str">
        <f>'П.1.1 '!J55</f>
        <v>41,48 МВА41,7 км</v>
      </c>
      <c r="U43" s="6" t="str">
        <f>'П.1.1 '!K55</f>
        <v>18,86 МВА66,85</v>
      </c>
      <c r="V43" s="6" t="str">
        <f>'П.1.1 '!L55</f>
        <v>6,05 МВА36,35 км</v>
      </c>
      <c r="W43" s="6" t="str">
        <f>'П.1.1 '!M55</f>
        <v>12,21 МВА
16,77 км</v>
      </c>
      <c r="X43" s="6" t="str">
        <f>'П.1.1 '!N55</f>
        <v>10,03 МВА43,4 км</v>
      </c>
      <c r="Y43" s="6" t="str">
        <f>'П.1.1 '!O55</f>
        <v>88,63 МВА
205,07 км</v>
      </c>
      <c r="Z43" s="46"/>
      <c r="AA43" s="46"/>
      <c r="AB43" s="46"/>
      <c r="AC43" s="46"/>
      <c r="AD43" s="46">
        <f>SUM(AD44:AD61)</f>
        <v>320.90178850350003</v>
      </c>
      <c r="AE43" s="46">
        <f t="shared" ref="AE43:AI43" si="10">SUM(AE44:AE61)</f>
        <v>243.72642873268404</v>
      </c>
      <c r="AF43" s="46">
        <f t="shared" si="10"/>
        <v>272.26845519317561</v>
      </c>
      <c r="AG43" s="46">
        <f t="shared" si="10"/>
        <v>235.67662058800002</v>
      </c>
      <c r="AH43" s="46">
        <f t="shared" si="10"/>
        <v>295.42442256539624</v>
      </c>
      <c r="AI43" s="46">
        <f t="shared" si="10"/>
        <v>1367.997715582756</v>
      </c>
    </row>
    <row r="44" spans="1:35" ht="60" customHeight="1">
      <c r="A44" s="16" t="s">
        <v>41</v>
      </c>
      <c r="B44" s="11" t="s">
        <v>104</v>
      </c>
      <c r="C44" s="6"/>
      <c r="D44" s="6"/>
      <c r="E44" s="6"/>
      <c r="F44" s="6"/>
      <c r="G44" s="6"/>
      <c r="H44" s="55"/>
      <c r="I44" s="6"/>
      <c r="J44" s="6"/>
      <c r="K44" s="6"/>
      <c r="L44" s="6"/>
      <c r="M44" s="6"/>
      <c r="N44" s="6"/>
      <c r="O44" s="6">
        <f>AI44</f>
        <v>68.914566356639995</v>
      </c>
      <c r="P44" s="6"/>
      <c r="Q44" s="6"/>
      <c r="R44" s="6"/>
      <c r="S44" s="6"/>
      <c r="T44" s="9"/>
      <c r="U44" s="9"/>
      <c r="V44" s="9"/>
      <c r="W44" s="9"/>
      <c r="X44" s="9"/>
      <c r="Y44" s="9"/>
      <c r="Z44" s="6"/>
      <c r="AA44" s="6"/>
      <c r="AB44" s="6"/>
      <c r="AC44" s="6"/>
      <c r="AD44" s="8">
        <f>'П.1.1 '!P56</f>
        <v>10</v>
      </c>
      <c r="AE44" s="8">
        <f>'П.1.1 '!Q56</f>
        <v>10.440000000000001</v>
      </c>
      <c r="AF44" s="8">
        <f>'П.1.1 '!R56</f>
        <v>10.899360000000001</v>
      </c>
      <c r="AG44" s="8">
        <f>'П.1.1 '!S56</f>
        <v>25.71834848</v>
      </c>
      <c r="AH44" s="8">
        <f>'П.1.1 '!T56</f>
        <v>11.856857876639999</v>
      </c>
      <c r="AI44" s="8">
        <f>'П.1.1 '!U56</f>
        <v>68.914566356639995</v>
      </c>
    </row>
    <row r="45" spans="1:35" s="5" customFormat="1" ht="80.25" customHeight="1">
      <c r="A45" s="16" t="s">
        <v>43</v>
      </c>
      <c r="B45" s="11" t="s">
        <v>42</v>
      </c>
      <c r="C45" s="6"/>
      <c r="D45" s="6"/>
      <c r="E45" s="6"/>
      <c r="F45" s="6"/>
      <c r="G45" s="6"/>
      <c r="H45" s="55"/>
      <c r="I45" s="6"/>
      <c r="J45" s="6"/>
      <c r="K45" s="6"/>
      <c r="L45" s="6"/>
      <c r="M45" s="6"/>
      <c r="N45" s="6"/>
      <c r="O45" s="6">
        <f t="shared" ref="O45:O60" si="11">AI45</f>
        <v>134.5005745</v>
      </c>
      <c r="P45" s="6"/>
      <c r="Q45" s="6"/>
      <c r="R45" s="6"/>
      <c r="S45" s="6"/>
      <c r="T45" s="9" t="str">
        <f>'П.1.1 '!J57</f>
        <v>32 МВА 2-х цепная ВЛ-35 кВ по 3,2 км</v>
      </c>
      <c r="U45" s="9"/>
      <c r="V45" s="9"/>
      <c r="W45" s="9"/>
      <c r="X45" s="9"/>
      <c r="Y45" s="9" t="str">
        <f>'П.1.1 '!O57</f>
        <v>32 МВА 2-х цепная ВЛ-35 кВ по 3,2 км</v>
      </c>
      <c r="Z45" s="6"/>
      <c r="AA45" s="6"/>
      <c r="AB45" s="6"/>
      <c r="AC45" s="6"/>
      <c r="AD45" s="8">
        <f>'П.1.1 '!P57</f>
        <v>134.5005745</v>
      </c>
      <c r="AE45" s="8"/>
      <c r="AF45" s="8"/>
      <c r="AG45" s="8"/>
      <c r="AH45" s="8"/>
      <c r="AI45" s="8">
        <f>'П.1.1 '!U57</f>
        <v>134.5005745</v>
      </c>
    </row>
    <row r="46" spans="1:35" s="5" customFormat="1" ht="80.25" customHeight="1">
      <c r="A46" s="16" t="s">
        <v>105</v>
      </c>
      <c r="B46" s="11" t="s">
        <v>48</v>
      </c>
      <c r="C46" s="6"/>
      <c r="D46" s="6"/>
      <c r="E46" s="6"/>
      <c r="F46" s="6"/>
      <c r="G46" s="6"/>
      <c r="H46" s="55"/>
      <c r="I46" s="6"/>
      <c r="J46" s="6"/>
      <c r="K46" s="6"/>
      <c r="L46" s="6"/>
      <c r="M46" s="6"/>
      <c r="N46" s="6"/>
      <c r="O46" s="6">
        <f t="shared" si="11"/>
        <v>44.551832106000006</v>
      </c>
      <c r="P46" s="6"/>
      <c r="Q46" s="6"/>
      <c r="R46" s="6"/>
      <c r="S46" s="6"/>
      <c r="T46" s="9" t="str">
        <f>'П.1.1 '!J58</f>
        <v xml:space="preserve">2,4 км </v>
      </c>
      <c r="U46" s="9" t="str">
        <f>'П.1.1 '!K58</f>
        <v>4,75 км</v>
      </c>
      <c r="V46" s="9"/>
      <c r="W46" s="9"/>
      <c r="X46" s="9"/>
      <c r="Y46" s="9" t="str">
        <f>'П.1.1 '!O58</f>
        <v>7,15 км</v>
      </c>
      <c r="Z46" s="6"/>
      <c r="AA46" s="6"/>
      <c r="AB46" s="6"/>
      <c r="AC46" s="6"/>
      <c r="AD46" s="8">
        <f>'П.1.1 '!P58</f>
        <v>14.365922106000003</v>
      </c>
      <c r="AE46" s="8">
        <f>'П.1.1 '!Q58</f>
        <v>30.185910000000003</v>
      </c>
      <c r="AF46" s="8"/>
      <c r="AG46" s="8"/>
      <c r="AH46" s="8"/>
      <c r="AI46" s="8">
        <f>'П.1.1 '!U58</f>
        <v>44.551832106000006</v>
      </c>
    </row>
    <row r="47" spans="1:35" s="5" customFormat="1" ht="61.5" customHeight="1">
      <c r="A47" s="16" t="s">
        <v>44</v>
      </c>
      <c r="B47" s="11" t="s">
        <v>243</v>
      </c>
      <c r="C47" s="6"/>
      <c r="D47" s="6"/>
      <c r="E47" s="6"/>
      <c r="F47" s="6"/>
      <c r="G47" s="6"/>
      <c r="H47" s="55"/>
      <c r="I47" s="6"/>
      <c r="J47" s="6"/>
      <c r="K47" s="6"/>
      <c r="L47" s="6"/>
      <c r="M47" s="6"/>
      <c r="N47" s="6"/>
      <c r="O47" s="6">
        <f t="shared" si="11"/>
        <v>30.043735999999999</v>
      </c>
      <c r="P47" s="6"/>
      <c r="Q47" s="6"/>
      <c r="R47" s="6"/>
      <c r="S47" s="6"/>
      <c r="T47" s="9"/>
      <c r="U47" s="9"/>
      <c r="V47" s="9" t="str">
        <f>'П.1.1 '!L59</f>
        <v>7 км</v>
      </c>
      <c r="W47" s="9"/>
      <c r="X47" s="9"/>
      <c r="Y47" s="9" t="str">
        <f>'П.1.1 '!O59</f>
        <v>7 км</v>
      </c>
      <c r="Z47" s="6"/>
      <c r="AA47" s="6"/>
      <c r="AB47" s="6"/>
      <c r="AC47" s="6"/>
      <c r="AD47" s="8"/>
      <c r="AE47" s="8"/>
      <c r="AF47" s="8">
        <f>'П.1.1 '!R59</f>
        <v>30.043735999999999</v>
      </c>
      <c r="AG47" s="8"/>
      <c r="AH47" s="8"/>
      <c r="AI47" s="8">
        <f>'П.1.1 '!U59</f>
        <v>30.043735999999999</v>
      </c>
    </row>
    <row r="48" spans="1:35" s="5" customFormat="1" ht="105.75" customHeight="1">
      <c r="A48" s="16" t="s">
        <v>45</v>
      </c>
      <c r="B48" s="11" t="s">
        <v>362</v>
      </c>
      <c r="C48" s="6"/>
      <c r="D48" s="6"/>
      <c r="E48" s="6"/>
      <c r="F48" s="6"/>
      <c r="G48" s="6"/>
      <c r="H48" s="55"/>
      <c r="I48" s="6"/>
      <c r="J48" s="6"/>
      <c r="K48" s="6"/>
      <c r="L48" s="6"/>
      <c r="M48" s="6"/>
      <c r="N48" s="6"/>
      <c r="O48" s="6">
        <f t="shared" si="11"/>
        <v>106.85640648602264</v>
      </c>
      <c r="P48" s="6"/>
      <c r="Q48" s="6"/>
      <c r="R48" s="6"/>
      <c r="S48" s="6"/>
      <c r="T48" s="9" t="str">
        <f>'П.1.1 '!J60</f>
        <v>0,4 МВА0,8 км</v>
      </c>
      <c r="U48" s="9" t="str">
        <f>'П.1.1 '!K60</f>
        <v>12,8 км</v>
      </c>
      <c r="V48" s="9" t="str">
        <f>'П.1.1 '!L60</f>
        <v>2,77 МВА4,9 кмРП 10кВ</v>
      </c>
      <c r="W48" s="9" t="str">
        <f>'П.1.1 '!M60</f>
        <v>1,36 МВА 2,8 км</v>
      </c>
      <c r="X48" s="9" t="str">
        <f>'П.1.1 '!N60</f>
        <v>0,8 МВА3,7 км</v>
      </c>
      <c r="Y48" s="9" t="str">
        <f>'П.1.1 '!O60</f>
        <v>5,33 МВА25 км РП-10кВ</v>
      </c>
      <c r="Z48" s="6"/>
      <c r="AA48" s="6"/>
      <c r="AB48" s="6"/>
      <c r="AC48" s="6"/>
      <c r="AD48" s="8">
        <f>'П.1.1 '!P60</f>
        <v>13.2268416</v>
      </c>
      <c r="AE48" s="8">
        <f>'П.1.1 '!Q60</f>
        <v>29.201591999999998</v>
      </c>
      <c r="AF48" s="8">
        <f>'П.1.1 '!R60</f>
        <v>34.632021999999999</v>
      </c>
      <c r="AG48" s="8">
        <f>'П.1.1 '!S60</f>
        <v>18.699978999999999</v>
      </c>
      <c r="AH48" s="8">
        <f>'П.1.1 '!T60</f>
        <v>11.095971886022639</v>
      </c>
      <c r="AI48" s="8">
        <f>'П.1.1 '!U60</f>
        <v>106.85640648602264</v>
      </c>
    </row>
    <row r="49" spans="1:35" s="1" customFormat="1" ht="60" customHeight="1">
      <c r="A49" s="16" t="s">
        <v>46</v>
      </c>
      <c r="B49" s="11" t="s">
        <v>106</v>
      </c>
      <c r="C49" s="6"/>
      <c r="D49" s="6"/>
      <c r="E49" s="6"/>
      <c r="F49" s="6"/>
      <c r="G49" s="6"/>
      <c r="H49" s="55"/>
      <c r="I49" s="6"/>
      <c r="J49" s="6"/>
      <c r="K49" s="6"/>
      <c r="L49" s="6"/>
      <c r="M49" s="6"/>
      <c r="N49" s="6"/>
      <c r="O49" s="6">
        <f>AI49</f>
        <v>36.459969476099999</v>
      </c>
      <c r="P49" s="6"/>
      <c r="Q49" s="6"/>
      <c r="R49" s="6"/>
      <c r="S49" s="6"/>
      <c r="T49" s="9" t="str">
        <f>'П.1.1 '!J64</f>
        <v>0,4 МВА1,1 км</v>
      </c>
      <c r="U49" s="9" t="str">
        <f>'П.1.1 '!K64</f>
        <v>2,29 МВА0,5км</v>
      </c>
      <c r="V49" s="9" t="str">
        <f>'П.1.1 '!L64</f>
        <v>2,3 км</v>
      </c>
      <c r="W49" s="9" t="str">
        <f>'П.1.1 '!M64</f>
        <v>0,84 км</v>
      </c>
      <c r="X49" s="9" t="str">
        <f>'П.1.1 '!N64</f>
        <v>0,4 МВА4,1 км</v>
      </c>
      <c r="Y49" s="9" t="str">
        <f>'П.1.1 '!O64</f>
        <v>3,09 МВА8,84 км</v>
      </c>
      <c r="Z49" s="6"/>
      <c r="AA49" s="6"/>
      <c r="AB49" s="6"/>
      <c r="AC49" s="6"/>
      <c r="AD49" s="8">
        <f>'П.1.1 '!P64</f>
        <v>4.104969500000001</v>
      </c>
      <c r="AE49" s="8">
        <f>'П.1.1 '!Q64</f>
        <v>3.9834404981000011</v>
      </c>
      <c r="AF49" s="8">
        <f>'П.1.1 '!R64</f>
        <v>7.6366310000000013</v>
      </c>
      <c r="AG49" s="8">
        <f>'П.1.1 '!S64</f>
        <v>2.624628478</v>
      </c>
      <c r="AH49" s="8">
        <f>'П.1.1 '!T64</f>
        <v>18.110299999999999</v>
      </c>
      <c r="AI49" s="8">
        <f>'П.1.1 '!U64</f>
        <v>36.459969476099999</v>
      </c>
    </row>
    <row r="50" spans="1:35" s="1" customFormat="1" ht="67.5" customHeight="1">
      <c r="A50" s="16" t="s">
        <v>47</v>
      </c>
      <c r="B50" s="11" t="s">
        <v>50</v>
      </c>
      <c r="C50" s="6"/>
      <c r="D50" s="6"/>
      <c r="E50" s="6"/>
      <c r="F50" s="6"/>
      <c r="G50" s="6"/>
      <c r="H50" s="55"/>
      <c r="I50" s="6"/>
      <c r="J50" s="6"/>
      <c r="K50" s="6"/>
      <c r="L50" s="6"/>
      <c r="M50" s="6"/>
      <c r="N50" s="6"/>
      <c r="O50" s="6">
        <f>AI50</f>
        <v>37.552990868529655</v>
      </c>
      <c r="P50" s="6"/>
      <c r="Q50" s="6"/>
      <c r="R50" s="6"/>
      <c r="S50" s="6"/>
      <c r="T50" s="9" t="str">
        <f>'П.1.1 '!J67</f>
        <v>1,26 МВА3,4 км</v>
      </c>
      <c r="U50" s="9" t="str">
        <f>'П.1.1 '!K67</f>
        <v>2,06 МВА3,4 км</v>
      </c>
      <c r="V50" s="9" t="str">
        <f>'П.1.1 '!L67</f>
        <v>1,8 км</v>
      </c>
      <c r="W50" s="9" t="str">
        <f>'П.1.1 '!M67</f>
        <v>0,75 км</v>
      </c>
      <c r="X50" s="9" t="str">
        <f>'П.1.1 '!N67</f>
        <v>1,26 МВА3,4 км</v>
      </c>
      <c r="Y50" s="9" t="str">
        <f>'П.1.1 '!O67</f>
        <v>4,58 МВА12,75 км</v>
      </c>
      <c r="Z50" s="6"/>
      <c r="AA50" s="6"/>
      <c r="AB50" s="6"/>
      <c r="AC50" s="6"/>
      <c r="AD50" s="8">
        <f>'П.1.1 '!P67</f>
        <v>8.9945122000000008</v>
      </c>
      <c r="AE50" s="8">
        <f>'П.1.1 '!Q67</f>
        <v>9.3902707368000016</v>
      </c>
      <c r="AF50" s="8">
        <f>'П.1.1 '!R67</f>
        <v>5.1024426492192001</v>
      </c>
      <c r="AG50" s="8">
        <f>'П.1.1 '!S67</f>
        <v>3.4011</v>
      </c>
      <c r="AH50" s="8">
        <f>'П.1.1 '!T67</f>
        <v>10.664665282510457</v>
      </c>
      <c r="AI50" s="8">
        <f>'П.1.1 '!U67</f>
        <v>37.552990868529655</v>
      </c>
    </row>
    <row r="51" spans="1:35" ht="63" customHeight="1">
      <c r="A51" s="16" t="s">
        <v>49</v>
      </c>
      <c r="B51" s="11" t="s">
        <v>94</v>
      </c>
      <c r="C51" s="6"/>
      <c r="D51" s="6"/>
      <c r="E51" s="6"/>
      <c r="F51" s="6"/>
      <c r="G51" s="6"/>
      <c r="H51" s="55"/>
      <c r="I51" s="6"/>
      <c r="J51" s="6"/>
      <c r="K51" s="6"/>
      <c r="L51" s="6"/>
      <c r="M51" s="6"/>
      <c r="N51" s="6"/>
      <c r="O51" s="6">
        <f t="shared" si="11"/>
        <v>148.20772989070798</v>
      </c>
      <c r="P51" s="6"/>
      <c r="Q51" s="6"/>
      <c r="R51" s="6"/>
      <c r="S51" s="6"/>
      <c r="T51" s="9" t="str">
        <f>'П.1.1 '!J69</f>
        <v>0,8 МВА3,4 км</v>
      </c>
      <c r="U51" s="9" t="str">
        <f>'П.1.1 '!K69</f>
        <v>4,4 км</v>
      </c>
      <c r="V51" s="9" t="str">
        <f>'П.1.1 '!L69</f>
        <v>0,8 МВА6 км</v>
      </c>
      <c r="W51" s="9" t="str">
        <f>'П.1.1 '!M69</f>
        <v>1,03 МВА2,66 км  КРУН-10кВ на 12 ячеек ЯКНО - 2шт</v>
      </c>
      <c r="X51" s="9" t="str">
        <f>'П.1.1 '!N69</f>
        <v>0,8 МВА4,4 км</v>
      </c>
      <c r="Y51" s="9" t="str">
        <f>'П.1.1 '!O69</f>
        <v>3,43 МВА20,86 км КРУН-10кВ на 12 ячеек ЯКНО - 2шт</v>
      </c>
      <c r="Z51" s="6"/>
      <c r="AA51" s="6"/>
      <c r="AB51" s="46"/>
      <c r="AC51" s="6"/>
      <c r="AD51" s="8">
        <f>'П.1.1 '!P69</f>
        <v>8.2472742000000014</v>
      </c>
      <c r="AE51" s="8">
        <f>'П.1.1 '!Q69</f>
        <v>8.4663918848000019</v>
      </c>
      <c r="AF51" s="8">
        <f>'П.1.1 '!R69</f>
        <v>48.838999999999999</v>
      </c>
      <c r="AG51" s="8">
        <f>'П.1.1 '!S69</f>
        <v>70.376388000000006</v>
      </c>
      <c r="AH51" s="8">
        <f>'П.1.1 '!T69</f>
        <v>12.278675805907991</v>
      </c>
      <c r="AI51" s="8">
        <f>'П.1.1 '!U69</f>
        <v>148.20772989070798</v>
      </c>
    </row>
    <row r="52" spans="1:35" ht="60.75" customHeight="1">
      <c r="A52" s="16" t="s">
        <v>53</v>
      </c>
      <c r="B52" s="11" t="s">
        <v>51</v>
      </c>
      <c r="C52" s="6"/>
      <c r="D52" s="6"/>
      <c r="E52" s="6"/>
      <c r="F52" s="6"/>
      <c r="G52" s="6"/>
      <c r="H52" s="55"/>
      <c r="I52" s="6"/>
      <c r="J52" s="6"/>
      <c r="K52" s="6"/>
      <c r="L52" s="6"/>
      <c r="M52" s="6"/>
      <c r="N52" s="6"/>
      <c r="O52" s="6">
        <f t="shared" si="11"/>
        <v>41.150051809559194</v>
      </c>
      <c r="P52" s="6"/>
      <c r="Q52" s="6"/>
      <c r="R52" s="6"/>
      <c r="S52" s="6"/>
      <c r="T52" s="9" t="str">
        <f>'П.1.1 '!J73</f>
        <v>0,8 МВА3,4 км</v>
      </c>
      <c r="U52" s="9" t="str">
        <f>'П.1.1 '!K73</f>
        <v>1,53 МВА2,5 км</v>
      </c>
      <c r="V52" s="9" t="str">
        <f>'П.1.1 '!L73</f>
        <v>0,4 МВА2,8 км</v>
      </c>
      <c r="W52" s="9" t="str">
        <f>'П.1.1 '!M73</f>
        <v>0,63 МВА1,12 км</v>
      </c>
      <c r="X52" s="9" t="str">
        <f>'П.1.1 '!N73</f>
        <v>0,8 МВА3,4 км</v>
      </c>
      <c r="Y52" s="9" t="str">
        <f>'П.1.1 '!O73</f>
        <v>4,16 МВА13,22 км</v>
      </c>
      <c r="Z52" s="6"/>
      <c r="AA52" s="6"/>
      <c r="AB52" s="46"/>
      <c r="AC52" s="6"/>
      <c r="AD52" s="8">
        <f>'П.1.1 '!P73</f>
        <v>8.2472742000000014</v>
      </c>
      <c r="AE52" s="8">
        <f>'П.1.1 '!Q73</f>
        <v>8.4810671212000024</v>
      </c>
      <c r="AF52" s="8">
        <f>'П.1.1 '!R73</f>
        <v>8.9890010524512025</v>
      </c>
      <c r="AG52" s="8">
        <f>'П.1.1 '!S73</f>
        <v>5.6540336299999998</v>
      </c>
      <c r="AH52" s="8">
        <f>'П.1.1 '!T73</f>
        <v>9.7786758059079855</v>
      </c>
      <c r="AI52" s="8">
        <f>'П.1.1 '!U73</f>
        <v>41.150051809559194</v>
      </c>
    </row>
    <row r="53" spans="1:35" ht="60.75" customHeight="1">
      <c r="A53" s="16" t="s">
        <v>54</v>
      </c>
      <c r="B53" s="11" t="s">
        <v>52</v>
      </c>
      <c r="C53" s="6"/>
      <c r="D53" s="6"/>
      <c r="E53" s="6"/>
      <c r="F53" s="6"/>
      <c r="G53" s="6"/>
      <c r="H53" s="55"/>
      <c r="I53" s="6"/>
      <c r="J53" s="6"/>
      <c r="K53" s="6"/>
      <c r="L53" s="6"/>
      <c r="M53" s="6"/>
      <c r="N53" s="6"/>
      <c r="O53" s="6">
        <f t="shared" si="11"/>
        <v>29.745062283990599</v>
      </c>
      <c r="P53" s="6"/>
      <c r="Q53" s="6"/>
      <c r="R53" s="6"/>
      <c r="S53" s="6"/>
      <c r="T53" s="9" t="str">
        <f>'П.1.1 '!J77</f>
        <v>0,4 МВА2,5 км</v>
      </c>
      <c r="U53" s="9" t="str">
        <f>'П.1.1 '!K77</f>
        <v>0,4 МВА2,8 км</v>
      </c>
      <c r="V53" s="9" t="str">
        <f>'П.1.1 '!L77</f>
        <v>0,8 МВА1,3 км</v>
      </c>
      <c r="W53" s="9" t="str">
        <f>'П.1.1 '!M77</f>
        <v>0,4 МВА0,46 км</v>
      </c>
      <c r="X53" s="9" t="str">
        <f>'П.1.1 '!N77</f>
        <v>0,4 МВА2,5 км</v>
      </c>
      <c r="Y53" s="9" t="str">
        <f>'П.1.1 '!O77</f>
        <v>2,4 МВА9,56 км</v>
      </c>
      <c r="Z53" s="6"/>
      <c r="AA53" s="6"/>
      <c r="AB53" s="6"/>
      <c r="AC53" s="6"/>
      <c r="AD53" s="8">
        <f>'П.1.1 '!P77</f>
        <v>6.2049695000000007</v>
      </c>
      <c r="AE53" s="8">
        <f>'П.1.1 '!Q77</f>
        <v>6.2219999980000011</v>
      </c>
      <c r="AF53" s="8">
        <f>'П.1.1 '!R77</f>
        <v>6.7630196369520013</v>
      </c>
      <c r="AG53" s="8">
        <f>'П.1.1 '!S77</f>
        <v>3.1979289999999998</v>
      </c>
      <c r="AH53" s="8">
        <f>'П.1.1 '!T77</f>
        <v>7.3571441490385974</v>
      </c>
      <c r="AI53" s="8">
        <f>'П.1.1 '!U77</f>
        <v>29.745062283990599</v>
      </c>
    </row>
    <row r="54" spans="1:35" ht="60.75" customHeight="1">
      <c r="A54" s="16" t="s">
        <v>56</v>
      </c>
      <c r="B54" s="11" t="s">
        <v>55</v>
      </c>
      <c r="C54" s="6"/>
      <c r="D54" s="6"/>
      <c r="E54" s="6"/>
      <c r="F54" s="6"/>
      <c r="G54" s="6"/>
      <c r="H54" s="55"/>
      <c r="I54" s="6"/>
      <c r="J54" s="6"/>
      <c r="K54" s="6"/>
      <c r="L54" s="6"/>
      <c r="M54" s="6"/>
      <c r="N54" s="6"/>
      <c r="O54" s="6">
        <f t="shared" si="11"/>
        <v>88.21389001378401</v>
      </c>
      <c r="P54" s="6"/>
      <c r="Q54" s="6"/>
      <c r="R54" s="6"/>
      <c r="S54" s="6"/>
      <c r="T54" s="9" t="str">
        <f>'П.1.1 '!J79</f>
        <v>1,26 МВА2,2 км</v>
      </c>
      <c r="U54" s="9" t="str">
        <f>'П.1.1 '!K79</f>
        <v>4,77 МВА9,8 км</v>
      </c>
      <c r="V54" s="9" t="str">
        <f>'П.1.1 '!L79</f>
        <v>0,63 МВА1,1 км</v>
      </c>
      <c r="W54" s="9" t="str">
        <f>'П.1.1 '!M79</f>
        <v>0,63 МВА0,87 км</v>
      </c>
      <c r="X54" s="9" t="str">
        <f>'П.1.1 '!N79</f>
        <v>2,52 МВА4,4 км</v>
      </c>
      <c r="Y54" s="9" t="str">
        <f>'П.1.1 '!O79</f>
        <v>9,81 МВА18,37 км</v>
      </c>
      <c r="Z54" s="6"/>
      <c r="AA54" s="6"/>
      <c r="AB54" s="6"/>
      <c r="AC54" s="6"/>
      <c r="AD54" s="8">
        <f>'П.1.1 '!P79</f>
        <v>10.827450210000002</v>
      </c>
      <c r="AE54" s="8">
        <f>'П.1.1 '!Q79</f>
        <v>36.419183803784001</v>
      </c>
      <c r="AF54" s="8">
        <f>'П.1.1 '!R79</f>
        <v>5.5964999999999998</v>
      </c>
      <c r="AG54" s="8">
        <f>'П.1.1 '!S79</f>
        <v>7.5327559999999991</v>
      </c>
      <c r="AH54" s="8">
        <f>'П.1.1 '!T79</f>
        <v>27.838000000000001</v>
      </c>
      <c r="AI54" s="8">
        <f>'П.1.1 '!U79</f>
        <v>88.21389001378401</v>
      </c>
    </row>
    <row r="55" spans="1:35" s="1" customFormat="1" ht="60.75" customHeight="1">
      <c r="A55" s="16" t="s">
        <v>57</v>
      </c>
      <c r="B55" s="11" t="s">
        <v>137</v>
      </c>
      <c r="C55" s="6"/>
      <c r="D55" s="6"/>
      <c r="E55" s="6"/>
      <c r="F55" s="6"/>
      <c r="G55" s="6"/>
      <c r="H55" s="55"/>
      <c r="I55" s="6"/>
      <c r="J55" s="6"/>
      <c r="K55" s="6"/>
      <c r="L55" s="6"/>
      <c r="M55" s="6"/>
      <c r="N55" s="6"/>
      <c r="O55" s="6">
        <f t="shared" si="11"/>
        <v>84.068000000000012</v>
      </c>
      <c r="P55" s="6"/>
      <c r="Q55" s="6"/>
      <c r="R55" s="6"/>
      <c r="S55" s="6"/>
      <c r="T55" s="9" t="s">
        <v>136</v>
      </c>
      <c r="U55" s="9"/>
      <c r="V55" s="9"/>
      <c r="W55" s="9"/>
      <c r="X55" s="9"/>
      <c r="Y55" s="9"/>
      <c r="Z55" s="6"/>
      <c r="AA55" s="6"/>
      <c r="AB55" s="6"/>
      <c r="AC55" s="6"/>
      <c r="AD55" s="8">
        <f>'П.1.1 '!P82</f>
        <v>2</v>
      </c>
      <c r="AE55" s="8">
        <f>'П.1.1 '!Q82</f>
        <v>3.7</v>
      </c>
      <c r="AF55" s="8">
        <f>'П.1.1 '!R82</f>
        <v>1</v>
      </c>
      <c r="AG55" s="8"/>
      <c r="AH55" s="8">
        <f>'П.1.1 '!T82</f>
        <v>77.368000000000009</v>
      </c>
      <c r="AI55" s="8">
        <f>'П.1.1 '!U82</f>
        <v>84.068000000000012</v>
      </c>
    </row>
    <row r="56" spans="1:35" s="1" customFormat="1" ht="60.75" customHeight="1">
      <c r="A56" s="16" t="s">
        <v>230</v>
      </c>
      <c r="B56" s="11" t="s">
        <v>231</v>
      </c>
      <c r="C56" s="6"/>
      <c r="D56" s="6"/>
      <c r="E56" s="6"/>
      <c r="F56" s="6"/>
      <c r="G56" s="6"/>
      <c r="H56" s="55"/>
      <c r="I56" s="6"/>
      <c r="J56" s="6"/>
      <c r="K56" s="6"/>
      <c r="L56" s="6"/>
      <c r="M56" s="6"/>
      <c r="N56" s="6"/>
      <c r="O56" s="6">
        <f t="shared" si="11"/>
        <v>7.5810000000000004</v>
      </c>
      <c r="P56" s="6"/>
      <c r="Q56" s="6"/>
      <c r="R56" s="6"/>
      <c r="S56" s="6"/>
      <c r="T56" s="9"/>
      <c r="U56" s="9"/>
      <c r="V56" s="9" t="s">
        <v>252</v>
      </c>
      <c r="W56" s="9"/>
      <c r="X56" s="9"/>
      <c r="Y56" s="9" t="str">
        <f>V56</f>
        <v>3,55 км</v>
      </c>
      <c r="Z56" s="6"/>
      <c r="AA56" s="6"/>
      <c r="AB56" s="6"/>
      <c r="AC56" s="6"/>
      <c r="AD56" s="8"/>
      <c r="AE56" s="8"/>
      <c r="AF56" s="8">
        <f>'П.1.1 '!R83</f>
        <v>7.5810000000000004</v>
      </c>
      <c r="AG56" s="8"/>
      <c r="AH56" s="8"/>
      <c r="AI56" s="8">
        <f>'П.1.1 '!U83</f>
        <v>7.5810000000000004</v>
      </c>
    </row>
    <row r="57" spans="1:35" s="1" customFormat="1" ht="97.5" customHeight="1">
      <c r="A57" s="16" t="s">
        <v>58</v>
      </c>
      <c r="B57" s="11" t="s">
        <v>131</v>
      </c>
      <c r="C57" s="6"/>
      <c r="D57" s="6"/>
      <c r="E57" s="6"/>
      <c r="F57" s="6"/>
      <c r="G57" s="6"/>
      <c r="H57" s="55"/>
      <c r="I57" s="6"/>
      <c r="J57" s="6"/>
      <c r="K57" s="6"/>
      <c r="L57" s="6"/>
      <c r="M57" s="6"/>
      <c r="N57" s="6"/>
      <c r="O57" s="6">
        <f t="shared" si="11"/>
        <v>237.46435581249997</v>
      </c>
      <c r="P57" s="6"/>
      <c r="Q57" s="6"/>
      <c r="R57" s="6"/>
      <c r="S57" s="6"/>
      <c r="T57" s="9"/>
      <c r="U57" s="9"/>
      <c r="V57" s="9"/>
      <c r="W57" s="9" t="str">
        <f>'П.1.1 '!M84</f>
        <v>8 МВА
2-х цепная ВЛ-35кВ по
 0,35 км</v>
      </c>
      <c r="X57" s="9"/>
      <c r="Y57" s="9" t="str">
        <f>'П.1.1 '!O84</f>
        <v>8 МВА
2-х цепная ВЛ-35кВ по
 0,35 км</v>
      </c>
      <c r="Z57" s="6"/>
      <c r="AA57" s="6"/>
      <c r="AB57" s="6"/>
      <c r="AC57" s="6"/>
      <c r="AD57" s="8">
        <f>'П.1.1 '!P84</f>
        <v>4.3068558125000003</v>
      </c>
      <c r="AE57" s="8">
        <f>'П.1.1 '!Q84</f>
        <v>26.837499999999999</v>
      </c>
      <c r="AF57" s="8">
        <f>'П.1.1 '!R84</f>
        <v>83.007000000000005</v>
      </c>
      <c r="AG57" s="8">
        <f>'П.1.1 '!S84</f>
        <v>73.890999999999991</v>
      </c>
      <c r="AH57" s="8">
        <f>'П.1.1 '!T84</f>
        <v>49.421999999999997</v>
      </c>
      <c r="AI57" s="8">
        <f>'П.1.1 '!U84</f>
        <v>237.46435581249997</v>
      </c>
    </row>
    <row r="58" spans="1:35" s="1" customFormat="1" ht="81.75" customHeight="1">
      <c r="A58" s="16" t="s">
        <v>128</v>
      </c>
      <c r="B58" s="11" t="s">
        <v>248</v>
      </c>
      <c r="C58" s="6"/>
      <c r="D58" s="6"/>
      <c r="E58" s="6"/>
      <c r="F58" s="6"/>
      <c r="G58" s="6"/>
      <c r="H58" s="55"/>
      <c r="I58" s="6"/>
      <c r="J58" s="6"/>
      <c r="K58" s="6"/>
      <c r="L58" s="6"/>
      <c r="M58" s="6"/>
      <c r="N58" s="6"/>
      <c r="O58" s="6">
        <f t="shared" si="11"/>
        <v>155.7976186131423</v>
      </c>
      <c r="P58" s="6"/>
      <c r="Q58" s="6"/>
      <c r="R58" s="6"/>
      <c r="S58" s="6"/>
      <c r="T58" s="9" t="str">
        <f>'П.1.1 '!J85</f>
        <v>2,16 МВА6,4 км</v>
      </c>
      <c r="U58" s="9" t="str">
        <f>'П.1.1 '!K85</f>
        <v>3,8 МВА17 км</v>
      </c>
      <c r="V58" s="9" t="str">
        <f>'П.1.1 '!L85</f>
        <v>0,4 МВА2,4 км</v>
      </c>
      <c r="W58" s="9" t="str">
        <f>'П.1.1 '!M85</f>
        <v>6,15 км</v>
      </c>
      <c r="X58" s="9" t="str">
        <f>'П.1.1 '!N85</f>
        <v>2 МВА12 км</v>
      </c>
      <c r="Y58" s="9" t="str">
        <f>'П.1.1 '!O85</f>
        <v>8,36 МВА43,95 км</v>
      </c>
      <c r="Z58" s="6"/>
      <c r="AA58" s="6"/>
      <c r="AB58" s="6"/>
      <c r="AC58" s="6"/>
      <c r="AD58" s="8">
        <f>'П.1.1 '!P85</f>
        <v>45.586349124999998</v>
      </c>
      <c r="AE58" s="8">
        <f>'П.1.1 '!Q85</f>
        <v>43.507415690000002</v>
      </c>
      <c r="AF58" s="8">
        <f>'П.1.1 '!R85</f>
        <v>8.4267428545532006</v>
      </c>
      <c r="AG58" s="8">
        <f>'П.1.1 '!S85</f>
        <v>22.342516000000003</v>
      </c>
      <c r="AH58" s="8">
        <f>'П.1.1 '!T85</f>
        <v>35.934594943589104</v>
      </c>
      <c r="AI58" s="8">
        <f>'П.1.1 '!U85</f>
        <v>155.7976186131423</v>
      </c>
    </row>
    <row r="59" spans="1:35" s="1" customFormat="1" ht="76.5" customHeight="1">
      <c r="A59" s="16" t="s">
        <v>129</v>
      </c>
      <c r="B59" s="11" t="s">
        <v>237</v>
      </c>
      <c r="C59" s="6"/>
      <c r="D59" s="6"/>
      <c r="E59" s="6"/>
      <c r="F59" s="6"/>
      <c r="G59" s="6"/>
      <c r="H59" s="55"/>
      <c r="I59" s="6"/>
      <c r="J59" s="6"/>
      <c r="K59" s="6"/>
      <c r="L59" s="6"/>
      <c r="M59" s="6"/>
      <c r="N59" s="6"/>
      <c r="O59" s="6">
        <f t="shared" si="11"/>
        <v>45.958545549999997</v>
      </c>
      <c r="P59" s="6"/>
      <c r="Q59" s="6"/>
      <c r="R59" s="6"/>
      <c r="S59" s="6"/>
      <c r="T59" s="9" t="str">
        <f>'П.1.1 '!J90</f>
        <v>1,2 МВА7,4 км</v>
      </c>
      <c r="U59" s="9" t="str">
        <f>'П.1.1 '!K90</f>
        <v>1,6 МВА</v>
      </c>
      <c r="V59" s="9"/>
      <c r="W59" s="9"/>
      <c r="X59" s="9"/>
      <c r="Y59" s="9" t="str">
        <f>'П.1.1 '!O90</f>
        <v>2,8 МВА7,4 км</v>
      </c>
      <c r="Z59" s="6"/>
      <c r="AA59" s="6"/>
      <c r="AB59" s="6"/>
      <c r="AC59" s="6"/>
      <c r="AD59" s="8">
        <f>'П.1.1 '!P90</f>
        <v>39.01664555</v>
      </c>
      <c r="AE59" s="8">
        <f>'П.1.1 '!Q90</f>
        <v>6.9419000000000004</v>
      </c>
      <c r="AF59" s="8"/>
      <c r="AG59" s="8"/>
      <c r="AH59" s="8"/>
      <c r="AI59" s="8">
        <f>'П.1.1 '!U90</f>
        <v>45.958545549999997</v>
      </c>
    </row>
    <row r="60" spans="1:35" s="1" customFormat="1" ht="77.25" customHeight="1">
      <c r="A60" s="16" t="s">
        <v>130</v>
      </c>
      <c r="B60" s="11" t="s">
        <v>223</v>
      </c>
      <c r="C60" s="6"/>
      <c r="D60" s="6"/>
      <c r="E60" s="6"/>
      <c r="F60" s="6"/>
      <c r="G60" s="6"/>
      <c r="H60" s="55"/>
      <c r="I60" s="6"/>
      <c r="J60" s="6"/>
      <c r="K60" s="6"/>
      <c r="L60" s="6"/>
      <c r="M60" s="6"/>
      <c r="N60" s="6"/>
      <c r="O60" s="6">
        <f t="shared" si="11"/>
        <v>70.931385815779464</v>
      </c>
      <c r="P60" s="6"/>
      <c r="Q60" s="6"/>
      <c r="R60" s="6"/>
      <c r="S60" s="6"/>
      <c r="T60" s="9" t="str">
        <f>'П.1.1 '!J91</f>
        <v>0,8 МВА2,3 км</v>
      </c>
      <c r="U60" s="9" t="str">
        <f>'П.1.1 '!K91</f>
        <v>2,41 МВА8,9 км</v>
      </c>
      <c r="V60" s="9" t="str">
        <f>'П.1.1 '!L91</f>
        <v>0,25 МВА3,2 км</v>
      </c>
      <c r="W60" s="9" t="str">
        <f>'П.1.1 '!M91</f>
        <v>0,16 МВА0,42 км</v>
      </c>
      <c r="X60" s="9" t="str">
        <f>'П.1.1 '!N91</f>
        <v>1,05 МВА5,5 км</v>
      </c>
      <c r="Y60" s="9" t="str">
        <f>'П.1.1 '!O91</f>
        <v>4,67 МВА20,32 км</v>
      </c>
      <c r="Z60" s="6"/>
      <c r="AA60" s="6"/>
      <c r="AB60" s="6"/>
      <c r="AC60" s="6"/>
      <c r="AD60" s="8">
        <f>'П.1.1 '!P91</f>
        <v>11.27215</v>
      </c>
      <c r="AE60" s="8">
        <f>'П.1.1 '!Q91</f>
        <v>19.949757000000002</v>
      </c>
      <c r="AF60" s="8">
        <f>'П.1.1 '!R91</f>
        <v>13.751999999999999</v>
      </c>
      <c r="AG60" s="8">
        <f>'П.1.1 '!S91</f>
        <v>2.2379419999999999</v>
      </c>
      <c r="AH60" s="8">
        <f>'П.1.1 '!T91</f>
        <v>23.71953681577947</v>
      </c>
      <c r="AI60" s="8">
        <f>'П.1.1 '!U91</f>
        <v>70.931385815779464</v>
      </c>
    </row>
    <row r="61" spans="1:35" ht="18.75">
      <c r="A61" s="16" t="s">
        <v>24</v>
      </c>
      <c r="B61" s="9"/>
      <c r="C61" s="6"/>
      <c r="D61" s="6"/>
      <c r="E61" s="6"/>
      <c r="F61" s="6"/>
      <c r="G61" s="6"/>
      <c r="H61" s="55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8"/>
      <c r="Y61" s="8"/>
      <c r="Z61" s="8"/>
      <c r="AA61" s="8"/>
      <c r="AB61" s="46"/>
      <c r="AC61" s="8"/>
      <c r="AD61" s="8"/>
      <c r="AE61" s="8"/>
      <c r="AF61" s="8"/>
      <c r="AG61" s="8"/>
      <c r="AH61" s="8"/>
      <c r="AI61" s="8"/>
    </row>
    <row r="62" spans="1:35" ht="18.75">
      <c r="A62" s="64" t="s">
        <v>59</v>
      </c>
      <c r="B62" s="57" t="s">
        <v>60</v>
      </c>
      <c r="C62" s="6"/>
      <c r="D62" s="6"/>
      <c r="E62" s="6"/>
      <c r="F62" s="6"/>
      <c r="G62" s="6"/>
      <c r="H62" s="55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8"/>
      <c r="Y62" s="8"/>
      <c r="Z62" s="8"/>
      <c r="AA62" s="8"/>
      <c r="AB62" s="46"/>
      <c r="AC62" s="8"/>
      <c r="AD62" s="8"/>
      <c r="AE62" s="8"/>
      <c r="AF62" s="8"/>
      <c r="AG62" s="8"/>
      <c r="AH62" s="8"/>
      <c r="AI62" s="8"/>
    </row>
    <row r="63" spans="1:35" ht="18.75">
      <c r="A63" s="65" t="s">
        <v>29</v>
      </c>
      <c r="B63" s="11" t="s">
        <v>27</v>
      </c>
      <c r="C63" s="6"/>
      <c r="D63" s="6"/>
      <c r="E63" s="6"/>
      <c r="F63" s="6"/>
      <c r="G63" s="6"/>
      <c r="H63" s="55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</row>
    <row r="64" spans="1:35" ht="18.75">
      <c r="A64" s="65"/>
      <c r="B64" s="11" t="s">
        <v>61</v>
      </c>
      <c r="C64" s="6"/>
      <c r="D64" s="6"/>
      <c r="E64" s="6"/>
      <c r="F64" s="6"/>
      <c r="G64" s="6"/>
      <c r="H64" s="55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</row>
    <row r="65" spans="1:219" ht="18.75">
      <c r="A65" s="65" t="s">
        <v>30</v>
      </c>
      <c r="B65" s="11" t="s">
        <v>28</v>
      </c>
      <c r="C65" s="6"/>
      <c r="D65" s="6"/>
      <c r="E65" s="6"/>
      <c r="F65" s="6"/>
      <c r="G65" s="6"/>
      <c r="H65" s="55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</row>
    <row r="66" spans="1:219" ht="18.75">
      <c r="A66" s="65"/>
      <c r="B66" s="11" t="s">
        <v>61</v>
      </c>
      <c r="C66" s="6"/>
      <c r="D66" s="6"/>
      <c r="E66" s="6"/>
      <c r="F66" s="6"/>
      <c r="G66" s="6"/>
      <c r="H66" s="55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</row>
    <row r="67" spans="1:219" ht="18.75">
      <c r="A67" s="16" t="s">
        <v>24</v>
      </c>
      <c r="B67" s="9"/>
      <c r="C67" s="6"/>
      <c r="D67" s="6"/>
      <c r="E67" s="6"/>
      <c r="F67" s="6"/>
      <c r="G67" s="6"/>
      <c r="H67" s="55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</row>
    <row r="68" spans="1:219" ht="18.75">
      <c r="A68" s="160" t="s">
        <v>62</v>
      </c>
      <c r="B68" s="160"/>
      <c r="C68" s="6"/>
      <c r="D68" s="6"/>
      <c r="E68" s="6"/>
      <c r="F68" s="6"/>
      <c r="G68" s="6"/>
      <c r="H68" s="55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</row>
    <row r="69" spans="1:219" ht="37.5">
      <c r="A69" s="65"/>
      <c r="B69" s="57" t="s">
        <v>63</v>
      </c>
      <c r="C69" s="6"/>
      <c r="D69" s="6"/>
      <c r="E69" s="6"/>
      <c r="F69" s="6"/>
      <c r="G69" s="6"/>
      <c r="H69" s="55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</row>
    <row r="70" spans="1:219" ht="18.75">
      <c r="A70" s="16" t="s">
        <v>29</v>
      </c>
      <c r="B70" s="11" t="s">
        <v>27</v>
      </c>
      <c r="C70" s="6"/>
      <c r="D70" s="6"/>
      <c r="E70" s="6"/>
      <c r="F70" s="6"/>
      <c r="G70" s="6"/>
      <c r="H70" s="55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</row>
    <row r="71" spans="1:219" ht="18.75">
      <c r="A71" s="16" t="s">
        <v>30</v>
      </c>
      <c r="B71" s="11" t="s">
        <v>28</v>
      </c>
      <c r="C71" s="6"/>
      <c r="D71" s="6"/>
      <c r="E71" s="6"/>
      <c r="F71" s="6"/>
      <c r="G71" s="6"/>
      <c r="H71" s="55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</row>
    <row r="72" spans="1:219" ht="18.75">
      <c r="A72" s="16" t="s">
        <v>24</v>
      </c>
      <c r="B72" s="9"/>
      <c r="C72" s="6"/>
      <c r="D72" s="6"/>
      <c r="E72" s="6"/>
      <c r="F72" s="6"/>
      <c r="G72" s="6"/>
      <c r="H72" s="55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</row>
    <row r="73" spans="1:219" ht="23.25">
      <c r="O73" s="53"/>
      <c r="P73" s="53"/>
      <c r="Q73" s="53"/>
      <c r="R73" s="53"/>
      <c r="S73" s="54"/>
      <c r="AB73" s="89"/>
      <c r="AC73" s="89"/>
      <c r="AD73" s="89"/>
      <c r="AE73" s="89"/>
      <c r="AF73" s="78"/>
    </row>
    <row r="74" spans="1:219" s="3" customFormat="1">
      <c r="A74" s="71" t="s">
        <v>85</v>
      </c>
      <c r="B74" s="72" t="s">
        <v>86</v>
      </c>
    </row>
    <row r="75" spans="1:219" s="3" customFormat="1">
      <c r="A75" s="71" t="s">
        <v>87</v>
      </c>
      <c r="B75" s="73" t="s">
        <v>88</v>
      </c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  <c r="EN75" s="4"/>
      <c r="EO75" s="4"/>
      <c r="EP75" s="4"/>
      <c r="EQ75" s="4"/>
      <c r="ER75" s="4"/>
      <c r="ES75" s="4"/>
      <c r="ET75" s="4"/>
      <c r="EU75" s="4"/>
      <c r="EV75" s="4"/>
      <c r="EW75" s="4"/>
      <c r="EX75" s="4"/>
      <c r="EY75" s="4"/>
      <c r="EZ75" s="4"/>
      <c r="FA75" s="4"/>
      <c r="FB75" s="4"/>
      <c r="FC75" s="4"/>
      <c r="FD75" s="4"/>
      <c r="FE75" s="4"/>
      <c r="FF75" s="4"/>
      <c r="FG75" s="4"/>
      <c r="FH75" s="4"/>
      <c r="FI75" s="4"/>
      <c r="FJ75" s="4"/>
      <c r="FK75" s="4"/>
      <c r="FL75" s="4"/>
      <c r="FM75" s="4"/>
      <c r="FN75" s="4"/>
      <c r="FO75" s="4"/>
      <c r="FP75" s="4"/>
      <c r="FQ75" s="4"/>
      <c r="FR75" s="4"/>
      <c r="FS75" s="4"/>
      <c r="FT75" s="4"/>
      <c r="FU75" s="4"/>
      <c r="FV75" s="4"/>
      <c r="FW75" s="4"/>
      <c r="FX75" s="4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</row>
    <row r="76" spans="1:219" s="3" customFormat="1">
      <c r="A76" s="71" t="s">
        <v>89</v>
      </c>
      <c r="B76" s="72" t="s">
        <v>90</v>
      </c>
    </row>
    <row r="77" spans="1:219" s="3" customFormat="1" ht="27" customHeight="1">
      <c r="B77" s="72" t="s">
        <v>91</v>
      </c>
    </row>
    <row r="78" spans="1:219">
      <c r="B78" s="12"/>
    </row>
  </sheetData>
  <mergeCells count="32">
    <mergeCell ref="AF8:AI8"/>
    <mergeCell ref="AH14:AH15"/>
    <mergeCell ref="AI14:AI15"/>
    <mergeCell ref="AG7:AI7"/>
    <mergeCell ref="AG1:AI1"/>
    <mergeCell ref="AG2:AI2"/>
    <mergeCell ref="AG3:AI3"/>
    <mergeCell ref="AG4:AI4"/>
    <mergeCell ref="A10:AI10"/>
    <mergeCell ref="A11:AI11"/>
    <mergeCell ref="U14:U15"/>
    <mergeCell ref="C13:H14"/>
    <mergeCell ref="I13:N14"/>
    <mergeCell ref="O13:O15"/>
    <mergeCell ref="AG5:AJ5"/>
    <mergeCell ref="P16:Y16"/>
    <mergeCell ref="Z14:AD14"/>
    <mergeCell ref="AE14:AE15"/>
    <mergeCell ref="AF14:AF15"/>
    <mergeCell ref="P13:AI13"/>
    <mergeCell ref="P14:T14"/>
    <mergeCell ref="V14:V15"/>
    <mergeCell ref="W14:W15"/>
    <mergeCell ref="X14:X15"/>
    <mergeCell ref="Y14:Y15"/>
    <mergeCell ref="Z16:AI16"/>
    <mergeCell ref="AG14:AG15"/>
    <mergeCell ref="A68:B68"/>
    <mergeCell ref="C15:H15"/>
    <mergeCell ref="B13:B15"/>
    <mergeCell ref="A13:A15"/>
    <mergeCell ref="I15:N15"/>
  </mergeCells>
  <printOptions horizontalCentered="1"/>
  <pageMargins left="0.19685039370078741" right="0.19685039370078741" top="0.19685039370078741" bottom="0.19685039370078741" header="0" footer="0"/>
  <pageSetup paperSize="8" scale="53" fitToHeight="16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C62"/>
  <sheetViews>
    <sheetView view="pageBreakPreview" zoomScale="50" zoomScaleNormal="60" zoomScaleSheetLayoutView="50" workbookViewId="0">
      <selection activeCell="N25" sqref="N25"/>
    </sheetView>
  </sheetViews>
  <sheetFormatPr defaultRowHeight="15.75"/>
  <cols>
    <col min="1" max="1" width="10.42578125" style="58" customWidth="1"/>
    <col min="2" max="2" width="50.85546875" style="36" customWidth="1"/>
    <col min="3" max="3" width="19.85546875" style="36" customWidth="1"/>
    <col min="4" max="4" width="25" style="36" customWidth="1"/>
    <col min="5" max="5" width="15.5703125" style="36" customWidth="1"/>
    <col min="6" max="6" width="15.7109375" style="36" customWidth="1"/>
    <col min="7" max="7" width="10.85546875" style="36" customWidth="1"/>
    <col min="8" max="8" width="7.5703125" style="36" customWidth="1"/>
    <col min="9" max="9" width="13.42578125" style="36" customWidth="1"/>
    <col min="10" max="10" width="14.140625" style="36" customWidth="1"/>
    <col min="11" max="11" width="9.28515625" style="36" customWidth="1"/>
    <col min="12" max="13" width="12" style="36" customWidth="1"/>
    <col min="14" max="14" width="11.5703125" style="36" customWidth="1"/>
    <col min="15" max="15" width="14.28515625" style="36" customWidth="1"/>
    <col min="16" max="16" width="16.7109375" style="36" customWidth="1"/>
    <col min="17" max="17" width="17.5703125" style="36" customWidth="1"/>
    <col min="18" max="18" width="19" style="36" customWidth="1"/>
    <col min="19" max="19" width="20.140625" style="36" customWidth="1"/>
    <col min="20" max="20" width="18.7109375" style="36" customWidth="1"/>
    <col min="21" max="21" width="6.7109375" style="36" customWidth="1"/>
    <col min="22" max="22" width="6.85546875" style="36" customWidth="1"/>
    <col min="23" max="23" width="21.5703125" style="36" customWidth="1"/>
    <col min="24" max="24" width="10.5703125" style="52" customWidth="1"/>
    <col min="25" max="25" width="10" style="52" customWidth="1"/>
    <col min="26" max="26" width="10.85546875" style="52" customWidth="1"/>
    <col min="27" max="27" width="12.42578125" style="52" customWidth="1"/>
  </cols>
  <sheetData>
    <row r="1" spans="1:27" ht="51" customHeight="1">
      <c r="X1" s="156" t="s">
        <v>166</v>
      </c>
      <c r="Y1" s="156"/>
      <c r="Z1" s="156"/>
      <c r="AA1" s="156"/>
    </row>
    <row r="2" spans="1:27" ht="18.75">
      <c r="X2" s="157" t="s">
        <v>12</v>
      </c>
      <c r="Y2" s="157"/>
      <c r="Z2" s="157"/>
      <c r="AA2" s="36"/>
    </row>
    <row r="3" spans="1:27" ht="18.75">
      <c r="X3" s="157" t="s">
        <v>371</v>
      </c>
      <c r="Y3" s="157"/>
      <c r="Z3" s="157"/>
      <c r="AA3" s="36"/>
    </row>
    <row r="4" spans="1:27" ht="18.75" customHeight="1">
      <c r="X4" s="158" t="s">
        <v>92</v>
      </c>
      <c r="Y4" s="158"/>
      <c r="Z4" s="158"/>
      <c r="AA4" s="36"/>
    </row>
    <row r="5" spans="1:27" ht="18.75">
      <c r="X5" s="182" t="s">
        <v>372</v>
      </c>
      <c r="Y5" s="182"/>
      <c r="Z5" s="182"/>
      <c r="AA5" s="182"/>
    </row>
    <row r="6" spans="1:27" ht="18.75">
      <c r="X6" s="95"/>
      <c r="Y6" s="96"/>
      <c r="Z6" s="96"/>
      <c r="AA6" s="96"/>
    </row>
    <row r="7" spans="1:27" ht="18.75">
      <c r="X7" s="36"/>
      <c r="Y7" s="172" t="s">
        <v>13</v>
      </c>
      <c r="Z7" s="172"/>
      <c r="AA7" s="172"/>
    </row>
    <row r="8" spans="1:27" ht="18.75">
      <c r="V8" s="81"/>
      <c r="W8" s="81"/>
      <c r="X8" s="170" t="s">
        <v>363</v>
      </c>
      <c r="Y8" s="170"/>
      <c r="Z8" s="170"/>
      <c r="AA8" s="170"/>
    </row>
    <row r="9" spans="1:27" ht="18.75">
      <c r="X9" s="36"/>
      <c r="Y9" s="70"/>
      <c r="Z9" s="70"/>
      <c r="AA9" s="83" t="s">
        <v>14</v>
      </c>
    </row>
    <row r="10" spans="1:27" ht="22.5">
      <c r="A10" s="163" t="s">
        <v>127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63"/>
      <c r="Z10" s="163"/>
      <c r="AA10" s="163"/>
    </row>
    <row r="11" spans="1:27" ht="22.5">
      <c r="A11" s="163" t="s">
        <v>167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63"/>
      <c r="Z11" s="163"/>
      <c r="AA11" s="163"/>
    </row>
    <row r="12" spans="1:27"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</row>
    <row r="13" spans="1:27" ht="58.5" customHeight="1">
      <c r="A13" s="164" t="s">
        <v>0</v>
      </c>
      <c r="B13" s="164" t="s">
        <v>168</v>
      </c>
      <c r="C13" s="164" t="s">
        <v>169</v>
      </c>
      <c r="D13" s="166" t="s">
        <v>170</v>
      </c>
      <c r="E13" s="164" t="s">
        <v>171</v>
      </c>
      <c r="F13" s="164"/>
      <c r="G13" s="164"/>
      <c r="H13" s="177" t="s">
        <v>172</v>
      </c>
      <c r="I13" s="164" t="s">
        <v>173</v>
      </c>
      <c r="J13" s="164"/>
      <c r="K13" s="164" t="s">
        <v>174</v>
      </c>
      <c r="L13" s="164"/>
      <c r="M13" s="164"/>
      <c r="N13" s="164"/>
      <c r="O13" s="166" t="s">
        <v>175</v>
      </c>
      <c r="P13" s="164" t="s">
        <v>176</v>
      </c>
      <c r="Q13" s="164" t="s">
        <v>177</v>
      </c>
      <c r="R13" s="164"/>
      <c r="S13" s="164" t="s">
        <v>178</v>
      </c>
      <c r="T13" s="164"/>
      <c r="U13" s="164" t="s">
        <v>179</v>
      </c>
      <c r="V13" s="164"/>
      <c r="W13" s="164"/>
      <c r="X13" s="164" t="s">
        <v>180</v>
      </c>
      <c r="Y13" s="164"/>
      <c r="Z13" s="164"/>
      <c r="AA13" s="164"/>
    </row>
    <row r="14" spans="1:27" ht="48.75" customHeight="1">
      <c r="A14" s="164"/>
      <c r="B14" s="164"/>
      <c r="C14" s="164"/>
      <c r="D14" s="167"/>
      <c r="E14" s="166" t="s">
        <v>181</v>
      </c>
      <c r="F14" s="166" t="s">
        <v>182</v>
      </c>
      <c r="G14" s="166" t="s">
        <v>183</v>
      </c>
      <c r="H14" s="178"/>
      <c r="I14" s="164" t="s">
        <v>184</v>
      </c>
      <c r="J14" s="164" t="s">
        <v>185</v>
      </c>
      <c r="K14" s="181" t="s">
        <v>186</v>
      </c>
      <c r="L14" s="181" t="s">
        <v>187</v>
      </c>
      <c r="M14" s="177" t="s">
        <v>188</v>
      </c>
      <c r="N14" s="181" t="s">
        <v>189</v>
      </c>
      <c r="O14" s="167"/>
      <c r="P14" s="164"/>
      <c r="Q14" s="164" t="s">
        <v>190</v>
      </c>
      <c r="R14" s="166" t="s">
        <v>191</v>
      </c>
      <c r="S14" s="164" t="s">
        <v>190</v>
      </c>
      <c r="T14" s="164" t="s">
        <v>191</v>
      </c>
      <c r="U14" s="177" t="s">
        <v>192</v>
      </c>
      <c r="V14" s="177" t="s">
        <v>193</v>
      </c>
      <c r="W14" s="166" t="s">
        <v>194</v>
      </c>
      <c r="X14" s="164" t="s">
        <v>195</v>
      </c>
      <c r="Y14" s="164"/>
      <c r="Z14" s="164" t="s">
        <v>196</v>
      </c>
      <c r="AA14" s="164"/>
    </row>
    <row r="15" spans="1:27" ht="58.5" customHeight="1">
      <c r="A15" s="164"/>
      <c r="B15" s="164"/>
      <c r="C15" s="164"/>
      <c r="D15" s="167"/>
      <c r="E15" s="167"/>
      <c r="F15" s="167"/>
      <c r="G15" s="167"/>
      <c r="H15" s="178"/>
      <c r="I15" s="164"/>
      <c r="J15" s="164"/>
      <c r="K15" s="181"/>
      <c r="L15" s="181"/>
      <c r="M15" s="178"/>
      <c r="N15" s="181"/>
      <c r="O15" s="167"/>
      <c r="P15" s="164"/>
      <c r="Q15" s="164"/>
      <c r="R15" s="167"/>
      <c r="S15" s="164"/>
      <c r="T15" s="164"/>
      <c r="U15" s="178"/>
      <c r="V15" s="178"/>
      <c r="W15" s="167"/>
      <c r="X15" s="164"/>
      <c r="Y15" s="164"/>
      <c r="Z15" s="164"/>
      <c r="AA15" s="164"/>
    </row>
    <row r="16" spans="1:27" ht="238.5" customHeight="1">
      <c r="A16" s="164"/>
      <c r="B16" s="164"/>
      <c r="C16" s="164"/>
      <c r="D16" s="168"/>
      <c r="E16" s="168"/>
      <c r="F16" s="168"/>
      <c r="G16" s="168"/>
      <c r="H16" s="179"/>
      <c r="I16" s="164"/>
      <c r="J16" s="164"/>
      <c r="K16" s="181"/>
      <c r="L16" s="181"/>
      <c r="M16" s="179"/>
      <c r="N16" s="181"/>
      <c r="O16" s="168"/>
      <c r="P16" s="164"/>
      <c r="Q16" s="164"/>
      <c r="R16" s="168"/>
      <c r="S16" s="164"/>
      <c r="T16" s="164"/>
      <c r="U16" s="179"/>
      <c r="V16" s="179"/>
      <c r="W16" s="168"/>
      <c r="X16" s="57" t="s">
        <v>197</v>
      </c>
      <c r="Y16" s="57" t="s">
        <v>198</v>
      </c>
      <c r="Z16" s="59" t="s">
        <v>199</v>
      </c>
      <c r="AA16" s="57" t="s">
        <v>200</v>
      </c>
    </row>
    <row r="17" spans="1:27" ht="151.9" customHeight="1">
      <c r="A17" s="16" t="s">
        <v>15</v>
      </c>
      <c r="B17" s="11" t="s">
        <v>93</v>
      </c>
      <c r="C17" s="15" t="s">
        <v>201</v>
      </c>
      <c r="D17" s="15" t="s">
        <v>202</v>
      </c>
      <c r="E17" s="9">
        <v>13.22</v>
      </c>
      <c r="F17" s="90"/>
      <c r="G17" s="90">
        <v>26.56</v>
      </c>
      <c r="H17" s="97"/>
      <c r="I17" s="17">
        <v>2020</v>
      </c>
      <c r="J17" s="17">
        <v>2024</v>
      </c>
      <c r="K17" s="90"/>
      <c r="L17" s="90"/>
      <c r="M17" s="15"/>
      <c r="N17" s="90"/>
      <c r="O17" s="90"/>
      <c r="P17" s="90"/>
      <c r="Q17" s="8">
        <f>'П.1.1 '!U19</f>
        <v>90.608177965020914</v>
      </c>
      <c r="R17" s="90"/>
      <c r="S17" s="90"/>
      <c r="T17" s="90"/>
      <c r="U17" s="90"/>
      <c r="V17" s="90"/>
      <c r="W17" s="90"/>
      <c r="X17" s="90"/>
      <c r="Y17" s="90"/>
      <c r="Z17" s="90"/>
      <c r="AA17" s="90"/>
    </row>
    <row r="18" spans="1:27" ht="199.9" customHeight="1">
      <c r="A18" s="16" t="s">
        <v>18</v>
      </c>
      <c r="B18" s="11" t="s">
        <v>17</v>
      </c>
      <c r="C18" s="15" t="s">
        <v>201</v>
      </c>
      <c r="D18" s="15" t="s">
        <v>203</v>
      </c>
      <c r="E18" s="9">
        <v>12.4</v>
      </c>
      <c r="F18" s="90"/>
      <c r="G18" s="90">
        <v>15.5</v>
      </c>
      <c r="H18" s="97"/>
      <c r="I18" s="17">
        <v>2020</v>
      </c>
      <c r="J18" s="17">
        <v>2024</v>
      </c>
      <c r="K18" s="90"/>
      <c r="L18" s="90"/>
      <c r="M18" s="15"/>
      <c r="N18" s="90"/>
      <c r="O18" s="90"/>
      <c r="P18" s="90"/>
      <c r="Q18" s="8">
        <f>'П.1.1 '!U22</f>
        <v>49.654914198707992</v>
      </c>
      <c r="R18" s="90"/>
      <c r="S18" s="90"/>
      <c r="T18" s="90"/>
      <c r="U18" s="90"/>
      <c r="V18" s="90"/>
      <c r="W18" s="90"/>
      <c r="X18" s="90"/>
      <c r="Y18" s="90"/>
      <c r="Z18" s="90"/>
      <c r="AA18" s="90"/>
    </row>
    <row r="19" spans="1:27" ht="162" customHeight="1">
      <c r="A19" s="16" t="s">
        <v>20</v>
      </c>
      <c r="B19" s="11" t="s">
        <v>19</v>
      </c>
      <c r="C19" s="15" t="s">
        <v>201</v>
      </c>
      <c r="D19" s="15" t="s">
        <v>204</v>
      </c>
      <c r="E19" s="9">
        <v>4.0599999999999996</v>
      </c>
      <c r="F19" s="90"/>
      <c r="G19" s="90">
        <v>11.2</v>
      </c>
      <c r="H19" s="91"/>
      <c r="I19" s="17">
        <v>2020</v>
      </c>
      <c r="J19" s="17">
        <v>2024</v>
      </c>
      <c r="K19" s="90"/>
      <c r="L19" s="90"/>
      <c r="M19" s="15"/>
      <c r="N19" s="90"/>
      <c r="O19" s="90"/>
      <c r="P19" s="90"/>
      <c r="Q19" s="8">
        <f>'П.1.1 '!U27</f>
        <v>45.794527171503013</v>
      </c>
      <c r="R19" s="90"/>
      <c r="S19" s="90"/>
      <c r="T19" s="90"/>
      <c r="U19" s="90"/>
      <c r="V19" s="90"/>
      <c r="W19" s="90"/>
      <c r="X19" s="90"/>
      <c r="Y19" s="90"/>
      <c r="Z19" s="90"/>
      <c r="AA19" s="90"/>
    </row>
    <row r="20" spans="1:27" ht="196.9" customHeight="1">
      <c r="A20" s="16" t="s">
        <v>21</v>
      </c>
      <c r="B20" s="61" t="s">
        <v>22</v>
      </c>
      <c r="C20" s="15" t="s">
        <v>201</v>
      </c>
      <c r="D20" s="15" t="s">
        <v>205</v>
      </c>
      <c r="E20" s="9">
        <v>6.39</v>
      </c>
      <c r="F20" s="90"/>
      <c r="G20" s="90">
        <v>14.46</v>
      </c>
      <c r="H20" s="91"/>
      <c r="I20" s="17">
        <v>2020</v>
      </c>
      <c r="J20" s="17">
        <v>2024</v>
      </c>
      <c r="K20" s="90"/>
      <c r="L20" s="90"/>
      <c r="M20" s="15"/>
      <c r="N20" s="90"/>
      <c r="O20" s="90"/>
      <c r="P20" s="90"/>
      <c r="Q20" s="8">
        <f>'П.1.1 '!U28</f>
        <v>50.450493058359193</v>
      </c>
      <c r="R20" s="90"/>
      <c r="S20" s="90"/>
      <c r="T20" s="90"/>
      <c r="U20" s="90"/>
      <c r="V20" s="90"/>
      <c r="W20" s="90"/>
      <c r="X20" s="90"/>
      <c r="Y20" s="90"/>
      <c r="Z20" s="90"/>
      <c r="AA20" s="90"/>
    </row>
    <row r="21" spans="1:27" ht="93" customHeight="1">
      <c r="A21" s="16" t="s">
        <v>23</v>
      </c>
      <c r="B21" s="11" t="s">
        <v>139</v>
      </c>
      <c r="C21" s="15" t="s">
        <v>201</v>
      </c>
      <c r="D21" s="15" t="s">
        <v>206</v>
      </c>
      <c r="E21" s="9">
        <v>50</v>
      </c>
      <c r="F21" s="90"/>
      <c r="G21" s="90">
        <f>10.8*2</f>
        <v>21.6</v>
      </c>
      <c r="H21" s="91"/>
      <c r="I21" s="9">
        <v>2019</v>
      </c>
      <c r="J21" s="9">
        <v>2024</v>
      </c>
      <c r="K21" s="90"/>
      <c r="L21" s="90"/>
      <c r="M21" s="15"/>
      <c r="N21" s="90"/>
      <c r="O21" s="90"/>
      <c r="P21" s="90"/>
      <c r="Q21" s="8">
        <f>'П.1.1 '!U37</f>
        <v>451.69441201468004</v>
      </c>
      <c r="R21" s="90"/>
      <c r="S21" s="90"/>
      <c r="T21" s="90"/>
      <c r="U21" s="90"/>
      <c r="V21" s="90"/>
      <c r="W21" s="90"/>
      <c r="X21" s="90"/>
      <c r="Y21" s="90"/>
      <c r="Z21" s="90"/>
      <c r="AA21" s="90"/>
    </row>
    <row r="22" spans="1:27" s="1" customFormat="1" ht="52.9" customHeight="1">
      <c r="A22" s="16" t="s">
        <v>38</v>
      </c>
      <c r="B22" s="11" t="s">
        <v>37</v>
      </c>
      <c r="C22" s="15" t="s">
        <v>201</v>
      </c>
      <c r="D22" s="15"/>
      <c r="E22" s="17"/>
      <c r="F22" s="90"/>
      <c r="G22" s="90"/>
      <c r="H22" s="91"/>
      <c r="I22" s="17">
        <v>2020</v>
      </c>
      <c r="J22" s="17">
        <v>2024</v>
      </c>
      <c r="K22" s="90"/>
      <c r="L22" s="90"/>
      <c r="M22" s="15"/>
      <c r="N22" s="15"/>
      <c r="O22" s="90"/>
      <c r="P22" s="90"/>
      <c r="Q22" s="8">
        <f>'П.1.1 '!U51</f>
        <v>120</v>
      </c>
      <c r="R22" s="90"/>
      <c r="S22" s="90"/>
      <c r="T22" s="90"/>
      <c r="U22" s="90"/>
      <c r="V22" s="90"/>
      <c r="W22" s="90"/>
      <c r="X22" s="90"/>
      <c r="Y22" s="90"/>
      <c r="Z22" s="90"/>
      <c r="AA22" s="90"/>
    </row>
    <row r="23" spans="1:27" s="10" customFormat="1" ht="206.25" customHeight="1">
      <c r="A23" s="16" t="s">
        <v>41</v>
      </c>
      <c r="B23" s="11" t="s">
        <v>104</v>
      </c>
      <c r="C23" s="15" t="s">
        <v>201</v>
      </c>
      <c r="D23" s="15" t="s">
        <v>219</v>
      </c>
      <c r="E23" s="17"/>
      <c r="F23" s="90"/>
      <c r="G23" s="90"/>
      <c r="H23" s="91"/>
      <c r="I23" s="9">
        <v>2020</v>
      </c>
      <c r="J23" s="9">
        <v>2024</v>
      </c>
      <c r="K23" s="90"/>
      <c r="L23" s="90"/>
      <c r="M23" s="15"/>
      <c r="N23" s="90"/>
      <c r="O23" s="90"/>
      <c r="P23" s="90"/>
      <c r="Q23" s="8">
        <f>'П.1.1 '!U56</f>
        <v>68.914566356639995</v>
      </c>
      <c r="R23" s="90"/>
      <c r="S23" s="90"/>
      <c r="T23" s="90"/>
      <c r="U23" s="90"/>
      <c r="V23" s="90"/>
      <c r="W23" s="90"/>
      <c r="X23" s="90"/>
      <c r="Y23" s="90"/>
      <c r="Z23" s="90"/>
      <c r="AA23" s="90"/>
    </row>
    <row r="24" spans="1:27" ht="82.9" customHeight="1">
      <c r="A24" s="16" t="s">
        <v>43</v>
      </c>
      <c r="B24" s="11" t="s">
        <v>42</v>
      </c>
      <c r="C24" s="15" t="s">
        <v>201</v>
      </c>
      <c r="D24" s="15" t="s">
        <v>207</v>
      </c>
      <c r="E24" s="17">
        <v>32</v>
      </c>
      <c r="F24" s="90"/>
      <c r="G24" s="90">
        <v>6.4</v>
      </c>
      <c r="H24" s="91"/>
      <c r="I24" s="9">
        <v>2015</v>
      </c>
      <c r="J24" s="9">
        <v>2020</v>
      </c>
      <c r="K24" s="90"/>
      <c r="L24" s="90"/>
      <c r="M24" s="15"/>
      <c r="N24" s="90"/>
      <c r="O24" s="90"/>
      <c r="P24" s="90"/>
      <c r="Q24" s="8">
        <f>'П.1.1 '!U57</f>
        <v>134.5005745</v>
      </c>
      <c r="R24" s="90"/>
      <c r="S24" s="90"/>
      <c r="T24" s="90"/>
      <c r="U24" s="90"/>
      <c r="V24" s="90"/>
      <c r="W24" s="90"/>
      <c r="X24" s="90"/>
      <c r="Y24" s="90"/>
      <c r="Z24" s="90"/>
      <c r="AA24" s="90"/>
    </row>
    <row r="25" spans="1:27" ht="100.9" customHeight="1">
      <c r="A25" s="16" t="s">
        <v>105</v>
      </c>
      <c r="B25" s="11" t="s">
        <v>48</v>
      </c>
      <c r="C25" s="15" t="s">
        <v>201</v>
      </c>
      <c r="D25" s="15" t="s">
        <v>207</v>
      </c>
      <c r="E25" s="17"/>
      <c r="F25" s="90"/>
      <c r="G25" s="90">
        <v>7.15</v>
      </c>
      <c r="H25" s="91"/>
      <c r="I25" s="9">
        <v>2020</v>
      </c>
      <c r="J25" s="9">
        <v>2021</v>
      </c>
      <c r="K25" s="90"/>
      <c r="L25" s="90"/>
      <c r="M25" s="15"/>
      <c r="N25" s="90"/>
      <c r="O25" s="90"/>
      <c r="P25" s="90"/>
      <c r="Q25" s="8">
        <f>'П.1.1 '!U58</f>
        <v>44.551832106000006</v>
      </c>
      <c r="R25" s="90"/>
      <c r="S25" s="90"/>
      <c r="T25" s="90"/>
      <c r="U25" s="90"/>
      <c r="V25" s="90"/>
      <c r="W25" s="90"/>
      <c r="X25" s="90"/>
      <c r="Y25" s="90"/>
      <c r="Z25" s="90"/>
      <c r="AA25" s="90"/>
    </row>
    <row r="26" spans="1:27" ht="61.9" customHeight="1">
      <c r="A26" s="16" t="s">
        <v>44</v>
      </c>
      <c r="B26" s="11" t="s">
        <v>243</v>
      </c>
      <c r="C26" s="15" t="s">
        <v>201</v>
      </c>
      <c r="D26" s="15" t="s">
        <v>240</v>
      </c>
      <c r="E26" s="17"/>
      <c r="F26" s="90"/>
      <c r="G26" s="90">
        <v>7</v>
      </c>
      <c r="H26" s="91"/>
      <c r="I26" s="9">
        <v>2022</v>
      </c>
      <c r="J26" s="9">
        <v>2022</v>
      </c>
      <c r="K26" s="90"/>
      <c r="L26" s="90"/>
      <c r="M26" s="15"/>
      <c r="N26" s="90"/>
      <c r="O26" s="90"/>
      <c r="P26" s="90"/>
      <c r="Q26" s="8">
        <f>'П.1.1 '!U59</f>
        <v>30.043735999999999</v>
      </c>
      <c r="R26" s="90"/>
      <c r="S26" s="90"/>
      <c r="T26" s="90"/>
      <c r="U26" s="90"/>
      <c r="V26" s="90"/>
      <c r="W26" s="90"/>
      <c r="X26" s="90"/>
      <c r="Y26" s="90"/>
      <c r="Z26" s="90"/>
      <c r="AA26" s="90"/>
    </row>
    <row r="27" spans="1:27" ht="99" customHeight="1">
      <c r="A27" s="16" t="s">
        <v>45</v>
      </c>
      <c r="B27" s="108" t="s">
        <v>362</v>
      </c>
      <c r="C27" s="15" t="s">
        <v>201</v>
      </c>
      <c r="D27" s="15" t="s">
        <v>208</v>
      </c>
      <c r="E27" s="17">
        <v>5.33</v>
      </c>
      <c r="F27" s="90"/>
      <c r="G27" s="90">
        <v>25</v>
      </c>
      <c r="H27" s="91"/>
      <c r="I27" s="9">
        <v>2020</v>
      </c>
      <c r="J27" s="9">
        <v>2024</v>
      </c>
      <c r="K27" s="90"/>
      <c r="L27" s="90"/>
      <c r="M27" s="15"/>
      <c r="N27" s="90"/>
      <c r="O27" s="90"/>
      <c r="P27" s="90"/>
      <c r="Q27" s="8">
        <f>'П.1.1 '!U60</f>
        <v>106.85640648602264</v>
      </c>
      <c r="R27" s="90"/>
      <c r="S27" s="90"/>
      <c r="T27" s="90"/>
      <c r="U27" s="90"/>
      <c r="V27" s="90"/>
      <c r="W27" s="90"/>
      <c r="X27" s="90"/>
      <c r="Y27" s="90"/>
      <c r="Z27" s="90"/>
      <c r="AA27" s="90"/>
    </row>
    <row r="28" spans="1:27" ht="87" customHeight="1">
      <c r="A28" s="16" t="s">
        <v>46</v>
      </c>
      <c r="B28" s="11" t="s">
        <v>106</v>
      </c>
      <c r="C28" s="15" t="s">
        <v>201</v>
      </c>
      <c r="D28" s="15" t="s">
        <v>206</v>
      </c>
      <c r="E28" s="17">
        <v>3.09</v>
      </c>
      <c r="F28" s="90"/>
      <c r="G28" s="90">
        <v>8.84</v>
      </c>
      <c r="H28" s="91"/>
      <c r="I28" s="9">
        <v>2020</v>
      </c>
      <c r="J28" s="9">
        <v>2024</v>
      </c>
      <c r="K28" s="90"/>
      <c r="L28" s="90"/>
      <c r="M28" s="15"/>
      <c r="N28" s="90"/>
      <c r="O28" s="90"/>
      <c r="P28" s="90"/>
      <c r="Q28" s="8">
        <f>'П.1.1 '!U64</f>
        <v>36.459969476099999</v>
      </c>
      <c r="R28" s="90"/>
      <c r="S28" s="90"/>
      <c r="T28" s="90"/>
      <c r="U28" s="90"/>
      <c r="V28" s="90"/>
      <c r="W28" s="90"/>
      <c r="X28" s="90"/>
      <c r="Y28" s="90"/>
      <c r="Z28" s="90"/>
      <c r="AA28" s="90"/>
    </row>
    <row r="29" spans="1:27" ht="64.900000000000006" customHeight="1">
      <c r="A29" s="16" t="s">
        <v>47</v>
      </c>
      <c r="B29" s="11" t="s">
        <v>50</v>
      </c>
      <c r="C29" s="15" t="s">
        <v>201</v>
      </c>
      <c r="D29" s="15" t="s">
        <v>202</v>
      </c>
      <c r="E29" s="17">
        <v>4.58</v>
      </c>
      <c r="F29" s="90"/>
      <c r="G29" s="90">
        <v>12.75</v>
      </c>
      <c r="H29" s="91"/>
      <c r="I29" s="9">
        <v>2020</v>
      </c>
      <c r="J29" s="9">
        <v>2024</v>
      </c>
      <c r="K29" s="90"/>
      <c r="L29" s="90"/>
      <c r="M29" s="15"/>
      <c r="N29" s="90"/>
      <c r="O29" s="90"/>
      <c r="P29" s="90"/>
      <c r="Q29" s="8">
        <f>'П.1.1 '!U67</f>
        <v>37.552990868529655</v>
      </c>
      <c r="R29" s="90"/>
      <c r="S29" s="90"/>
      <c r="T29" s="90"/>
      <c r="U29" s="90"/>
      <c r="V29" s="90"/>
      <c r="W29" s="90"/>
      <c r="X29" s="90"/>
      <c r="Y29" s="90"/>
      <c r="Z29" s="90"/>
      <c r="AA29" s="90"/>
    </row>
    <row r="30" spans="1:27" ht="78" customHeight="1">
      <c r="A30" s="16" t="s">
        <v>49</v>
      </c>
      <c r="B30" s="11" t="s">
        <v>94</v>
      </c>
      <c r="C30" s="15" t="s">
        <v>201</v>
      </c>
      <c r="D30" s="15" t="s">
        <v>209</v>
      </c>
      <c r="E30" s="17">
        <v>3.43</v>
      </c>
      <c r="F30" s="90"/>
      <c r="G30" s="90">
        <v>20.86</v>
      </c>
      <c r="H30" s="91"/>
      <c r="I30" s="9">
        <v>2020</v>
      </c>
      <c r="J30" s="9">
        <v>2024</v>
      </c>
      <c r="K30" s="90"/>
      <c r="L30" s="90"/>
      <c r="M30" s="15"/>
      <c r="N30" s="15"/>
      <c r="O30" s="90"/>
      <c r="P30" s="90"/>
      <c r="Q30" s="8">
        <f>'П.1.1 '!U69</f>
        <v>148.20772989070798</v>
      </c>
      <c r="R30" s="90"/>
      <c r="S30" s="90"/>
      <c r="T30" s="90"/>
      <c r="U30" s="90"/>
      <c r="V30" s="90"/>
      <c r="W30" s="90"/>
      <c r="X30" s="90"/>
      <c r="Y30" s="90"/>
      <c r="Z30" s="90"/>
      <c r="AA30" s="90"/>
    </row>
    <row r="31" spans="1:27" s="1" customFormat="1" ht="73.900000000000006" customHeight="1">
      <c r="A31" s="16" t="s">
        <v>53</v>
      </c>
      <c r="B31" s="11" t="s">
        <v>51</v>
      </c>
      <c r="C31" s="15" t="s">
        <v>201</v>
      </c>
      <c r="D31" s="15" t="s">
        <v>210</v>
      </c>
      <c r="E31" s="17">
        <v>4.16</v>
      </c>
      <c r="F31" s="90"/>
      <c r="G31" s="90">
        <v>13.22</v>
      </c>
      <c r="H31" s="91"/>
      <c r="I31" s="9">
        <v>2020</v>
      </c>
      <c r="J31" s="9">
        <v>2024</v>
      </c>
      <c r="K31" s="90"/>
      <c r="L31" s="90"/>
      <c r="M31" s="15"/>
      <c r="N31" s="15"/>
      <c r="O31" s="90"/>
      <c r="P31" s="90"/>
      <c r="Q31" s="8">
        <f>'П.1.1 '!U73</f>
        <v>41.150051809559194</v>
      </c>
      <c r="R31" s="90"/>
      <c r="S31" s="90"/>
      <c r="T31" s="90"/>
      <c r="U31" s="90"/>
      <c r="V31" s="90"/>
      <c r="W31" s="90"/>
      <c r="X31" s="90"/>
      <c r="Y31" s="90"/>
      <c r="Z31" s="90"/>
      <c r="AA31" s="90"/>
    </row>
    <row r="32" spans="1:27" s="1" customFormat="1" ht="57" customHeight="1">
      <c r="A32" s="16" t="s">
        <v>54</v>
      </c>
      <c r="B32" s="11" t="s">
        <v>52</v>
      </c>
      <c r="C32" s="15" t="s">
        <v>201</v>
      </c>
      <c r="D32" s="15" t="s">
        <v>204</v>
      </c>
      <c r="E32" s="17">
        <v>2.4</v>
      </c>
      <c r="F32" s="90"/>
      <c r="G32" s="90">
        <v>9.56</v>
      </c>
      <c r="H32" s="91"/>
      <c r="I32" s="9">
        <v>2020</v>
      </c>
      <c r="J32" s="9">
        <v>2024</v>
      </c>
      <c r="K32" s="90"/>
      <c r="L32" s="90"/>
      <c r="M32" s="15"/>
      <c r="N32" s="15"/>
      <c r="O32" s="90"/>
      <c r="P32" s="90"/>
      <c r="Q32" s="8">
        <f>'П.1.1 '!U77</f>
        <v>29.745062283990599</v>
      </c>
      <c r="R32" s="90"/>
      <c r="S32" s="90"/>
      <c r="T32" s="90"/>
      <c r="U32" s="90"/>
      <c r="V32" s="90"/>
      <c r="W32" s="90"/>
      <c r="X32" s="90"/>
      <c r="Y32" s="90"/>
      <c r="Z32" s="90"/>
      <c r="AA32" s="90"/>
    </row>
    <row r="33" spans="1:211" s="1" customFormat="1" ht="70.900000000000006" customHeight="1">
      <c r="A33" s="16" t="s">
        <v>56</v>
      </c>
      <c r="B33" s="11" t="s">
        <v>55</v>
      </c>
      <c r="C33" s="15" t="s">
        <v>201</v>
      </c>
      <c r="D33" s="15" t="s">
        <v>202</v>
      </c>
      <c r="E33" s="17">
        <v>9.81</v>
      </c>
      <c r="F33" s="90"/>
      <c r="G33" s="90">
        <v>18.37</v>
      </c>
      <c r="H33" s="91"/>
      <c r="I33" s="9">
        <v>2020</v>
      </c>
      <c r="J33" s="9">
        <v>2024</v>
      </c>
      <c r="K33" s="90"/>
      <c r="L33" s="90"/>
      <c r="M33" s="15"/>
      <c r="N33" s="15"/>
      <c r="O33" s="90"/>
      <c r="P33" s="90"/>
      <c r="Q33" s="8">
        <f>'П.1.1 '!U79</f>
        <v>88.21389001378401</v>
      </c>
      <c r="R33" s="90"/>
      <c r="S33" s="90"/>
      <c r="T33" s="90"/>
      <c r="U33" s="90"/>
      <c r="V33" s="90"/>
      <c r="W33" s="90"/>
      <c r="X33" s="90"/>
      <c r="Y33" s="90"/>
      <c r="Z33" s="90"/>
      <c r="AA33" s="90"/>
    </row>
    <row r="34" spans="1:211" s="1" customFormat="1" ht="64.900000000000006" customHeight="1">
      <c r="A34" s="16" t="s">
        <v>57</v>
      </c>
      <c r="B34" s="11" t="s">
        <v>137</v>
      </c>
      <c r="C34" s="15" t="s">
        <v>201</v>
      </c>
      <c r="D34" s="15" t="s">
        <v>202</v>
      </c>
      <c r="E34" s="17">
        <v>20</v>
      </c>
      <c r="F34" s="90"/>
      <c r="G34" s="90">
        <f>2*0.4</f>
        <v>0.8</v>
      </c>
      <c r="H34" s="91"/>
      <c r="I34" s="9">
        <v>2019</v>
      </c>
      <c r="J34" s="9">
        <v>2026</v>
      </c>
      <c r="K34" s="90"/>
      <c r="L34" s="90"/>
      <c r="M34" s="15"/>
      <c r="N34" s="15"/>
      <c r="O34" s="90"/>
      <c r="P34" s="90"/>
      <c r="Q34" s="8">
        <f>'П.1.1 '!U82</f>
        <v>84.068000000000012</v>
      </c>
      <c r="R34" s="90"/>
      <c r="S34" s="90"/>
      <c r="T34" s="90"/>
      <c r="U34" s="90"/>
      <c r="V34" s="90"/>
      <c r="W34" s="90"/>
      <c r="X34" s="90"/>
      <c r="Y34" s="90"/>
      <c r="Z34" s="90"/>
      <c r="AA34" s="90"/>
    </row>
    <row r="35" spans="1:211" s="1" customFormat="1" ht="64.900000000000006" customHeight="1">
      <c r="A35" s="16" t="s">
        <v>230</v>
      </c>
      <c r="B35" s="11" t="s">
        <v>231</v>
      </c>
      <c r="C35" s="15" t="s">
        <v>201</v>
      </c>
      <c r="D35" s="15" t="s">
        <v>242</v>
      </c>
      <c r="E35" s="17"/>
      <c r="F35" s="90"/>
      <c r="G35" s="90">
        <v>3.55</v>
      </c>
      <c r="H35" s="91"/>
      <c r="I35" s="9">
        <v>2022</v>
      </c>
      <c r="J35" s="9">
        <v>2022</v>
      </c>
      <c r="K35" s="90"/>
      <c r="L35" s="90"/>
      <c r="M35" s="15"/>
      <c r="N35" s="15"/>
      <c r="O35" s="90"/>
      <c r="P35" s="90"/>
      <c r="Q35" s="8">
        <f>'П.1.1 '!U83</f>
        <v>7.5810000000000004</v>
      </c>
      <c r="R35" s="90"/>
      <c r="S35" s="90"/>
      <c r="T35" s="90"/>
      <c r="U35" s="90"/>
      <c r="V35" s="90"/>
      <c r="W35" s="90"/>
      <c r="X35" s="90"/>
      <c r="Y35" s="90"/>
      <c r="Z35" s="90"/>
      <c r="AA35" s="90"/>
    </row>
    <row r="36" spans="1:211" ht="63" customHeight="1">
      <c r="A36" s="16" t="s">
        <v>58</v>
      </c>
      <c r="B36" s="11" t="s">
        <v>131</v>
      </c>
      <c r="C36" s="15" t="s">
        <v>201</v>
      </c>
      <c r="D36" s="15" t="s">
        <v>220</v>
      </c>
      <c r="E36" s="17">
        <v>8</v>
      </c>
      <c r="F36" s="90"/>
      <c r="G36" s="90">
        <f>0.35*2</f>
        <v>0.7</v>
      </c>
      <c r="H36" s="91"/>
      <c r="I36" s="9">
        <v>2020</v>
      </c>
      <c r="J36" s="9">
        <v>2023</v>
      </c>
      <c r="K36" s="90"/>
      <c r="L36" s="90"/>
      <c r="M36" s="15"/>
      <c r="N36" s="15"/>
      <c r="O36" s="90"/>
      <c r="P36" s="90"/>
      <c r="Q36" s="8">
        <f>'П.1.1 '!U84</f>
        <v>237.46435581249997</v>
      </c>
      <c r="R36" s="90"/>
      <c r="S36" s="90"/>
      <c r="T36" s="90"/>
      <c r="U36" s="90"/>
      <c r="V36" s="90"/>
      <c r="W36" s="90"/>
      <c r="X36" s="90"/>
      <c r="Y36" s="90"/>
      <c r="Z36" s="90"/>
      <c r="AA36" s="90"/>
    </row>
    <row r="37" spans="1:211" ht="68.25" customHeight="1">
      <c r="A37" s="16" t="s">
        <v>128</v>
      </c>
      <c r="B37" s="11" t="s">
        <v>248</v>
      </c>
      <c r="C37" s="15" t="s">
        <v>201</v>
      </c>
      <c r="D37" s="15" t="s">
        <v>221</v>
      </c>
      <c r="E37" s="17">
        <v>8.36</v>
      </c>
      <c r="F37" s="90"/>
      <c r="G37" s="90">
        <v>43.95</v>
      </c>
      <c r="H37" s="90"/>
      <c r="I37" s="9">
        <v>2020</v>
      </c>
      <c r="J37" s="9">
        <v>2024</v>
      </c>
      <c r="K37" s="90"/>
      <c r="L37" s="90"/>
      <c r="M37" s="15"/>
      <c r="N37" s="15"/>
      <c r="O37" s="90"/>
      <c r="P37" s="90"/>
      <c r="Q37" s="8">
        <f>'П.1.1 '!U85</f>
        <v>155.7976186131423</v>
      </c>
      <c r="R37" s="90"/>
      <c r="S37" s="90"/>
      <c r="T37" s="90"/>
      <c r="U37" s="90"/>
      <c r="V37" s="90"/>
      <c r="W37" s="90"/>
      <c r="X37" s="90"/>
      <c r="Y37" s="90"/>
      <c r="Z37" s="90"/>
      <c r="AA37" s="90"/>
    </row>
    <row r="38" spans="1:211" ht="79.5" customHeight="1">
      <c r="A38" s="16" t="s">
        <v>129</v>
      </c>
      <c r="B38" s="11" t="s">
        <v>237</v>
      </c>
      <c r="C38" s="15" t="s">
        <v>201</v>
      </c>
      <c r="D38" s="15" t="s">
        <v>222</v>
      </c>
      <c r="E38" s="17">
        <v>2.8</v>
      </c>
      <c r="F38" s="90"/>
      <c r="G38" s="90">
        <v>7.4</v>
      </c>
      <c r="H38" s="90"/>
      <c r="I38" s="9">
        <v>2020</v>
      </c>
      <c r="J38" s="9">
        <v>2021</v>
      </c>
      <c r="K38" s="90"/>
      <c r="L38" s="90"/>
      <c r="M38" s="15"/>
      <c r="N38" s="15"/>
      <c r="O38" s="90"/>
      <c r="P38" s="90"/>
      <c r="Q38" s="8">
        <f>'П.1.1 '!U90</f>
        <v>45.958545549999997</v>
      </c>
      <c r="R38" s="90"/>
      <c r="S38" s="90"/>
      <c r="T38" s="90"/>
      <c r="U38" s="90"/>
      <c r="V38" s="90"/>
      <c r="W38" s="90"/>
      <c r="X38" s="90"/>
      <c r="Y38" s="90"/>
      <c r="Z38" s="90"/>
      <c r="AA38" s="90"/>
    </row>
    <row r="39" spans="1:211" ht="90.75" customHeight="1">
      <c r="A39" s="16" t="s">
        <v>130</v>
      </c>
      <c r="B39" s="11" t="s">
        <v>223</v>
      </c>
      <c r="C39" s="15" t="s">
        <v>201</v>
      </c>
      <c r="D39" s="15" t="s">
        <v>241</v>
      </c>
      <c r="E39" s="17">
        <v>4.67</v>
      </c>
      <c r="F39" s="90"/>
      <c r="G39" s="90">
        <v>20.32</v>
      </c>
      <c r="H39" s="90"/>
      <c r="I39" s="9">
        <v>2020</v>
      </c>
      <c r="J39" s="9">
        <v>2024</v>
      </c>
      <c r="K39" s="90"/>
      <c r="L39" s="90"/>
      <c r="M39" s="15"/>
      <c r="N39" s="15"/>
      <c r="O39" s="90"/>
      <c r="P39" s="90"/>
      <c r="Q39" s="8">
        <f>'П.1.1 '!U91</f>
        <v>70.931385815779464</v>
      </c>
      <c r="R39" s="90"/>
      <c r="S39" s="90"/>
      <c r="T39" s="90"/>
      <c r="U39" s="90"/>
      <c r="V39" s="90"/>
      <c r="W39" s="90"/>
      <c r="X39" s="90"/>
      <c r="Y39" s="90"/>
      <c r="Z39" s="90"/>
      <c r="AA39" s="90"/>
    </row>
    <row r="40" spans="1:211" ht="23.25">
      <c r="I40" s="98"/>
      <c r="J40" s="98"/>
      <c r="O40" s="53"/>
      <c r="P40" s="53"/>
      <c r="Q40" s="53"/>
      <c r="R40" s="53"/>
      <c r="S40" s="54"/>
    </row>
    <row r="41" spans="1:211" s="12" customFormat="1">
      <c r="A41" s="42" t="s">
        <v>65</v>
      </c>
      <c r="B41" s="52" t="s">
        <v>211</v>
      </c>
      <c r="I41" s="98"/>
      <c r="J41" s="98"/>
    </row>
    <row r="42" spans="1:211" s="12" customFormat="1">
      <c r="A42" s="13"/>
      <c r="B42" s="92" t="s">
        <v>212</v>
      </c>
      <c r="C42" s="13"/>
      <c r="D42" s="13"/>
      <c r="E42" s="13"/>
      <c r="F42" s="13"/>
      <c r="G42" s="13"/>
      <c r="H42" s="13"/>
      <c r="I42" s="98"/>
      <c r="J42" s="98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3"/>
      <c r="FY42" s="13"/>
      <c r="FZ42" s="13"/>
      <c r="GA42" s="13"/>
      <c r="GB42" s="13"/>
      <c r="GC42" s="13"/>
      <c r="GD42" s="13"/>
      <c r="GE42" s="13"/>
      <c r="GF42" s="13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</row>
    <row r="43" spans="1:211" s="12" customFormat="1">
      <c r="A43" s="13"/>
      <c r="B43" s="92" t="s">
        <v>213</v>
      </c>
      <c r="C43" s="13"/>
      <c r="D43" s="13"/>
      <c r="E43" s="13"/>
      <c r="F43" s="13"/>
      <c r="G43" s="13"/>
      <c r="H43" s="13"/>
      <c r="I43" s="98"/>
      <c r="J43" s="98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  <c r="EN43" s="13"/>
      <c r="EO43" s="13"/>
      <c r="EP43" s="13"/>
      <c r="EQ43" s="13"/>
      <c r="ER43" s="13"/>
      <c r="ES43" s="13"/>
      <c r="ET43" s="13"/>
      <c r="EU43" s="13"/>
      <c r="EV43" s="13"/>
      <c r="EW43" s="13"/>
      <c r="EX43" s="13"/>
      <c r="EY43" s="13"/>
      <c r="EZ43" s="13"/>
      <c r="FA43" s="13"/>
      <c r="FB43" s="13"/>
      <c r="FC43" s="13"/>
      <c r="FD43" s="13"/>
      <c r="FE43" s="13"/>
      <c r="FF43" s="13"/>
      <c r="FG43" s="13"/>
      <c r="FH43" s="13"/>
      <c r="FI43" s="13"/>
      <c r="FJ43" s="13"/>
      <c r="FK43" s="13"/>
      <c r="FL43" s="13"/>
      <c r="FM43" s="13"/>
      <c r="FN43" s="13"/>
      <c r="FO43" s="13"/>
      <c r="FP43" s="13"/>
      <c r="FQ43" s="13"/>
      <c r="FR43" s="13"/>
      <c r="FS43" s="13"/>
      <c r="FT43" s="13"/>
      <c r="FU43" s="13"/>
      <c r="FV43" s="13"/>
      <c r="FW43" s="13"/>
      <c r="FX43" s="13"/>
      <c r="FY43" s="13"/>
      <c r="FZ43" s="13"/>
      <c r="GA43" s="13"/>
      <c r="GB43" s="13"/>
      <c r="GC43" s="13"/>
      <c r="GD43" s="13"/>
      <c r="GE43" s="13"/>
      <c r="GF43" s="13"/>
      <c r="GG43" s="13"/>
      <c r="GH43" s="13"/>
      <c r="GI43" s="13"/>
      <c r="GJ43" s="13"/>
      <c r="GK43" s="13"/>
      <c r="GL43" s="13"/>
      <c r="GM43" s="13"/>
      <c r="GN43" s="13"/>
      <c r="GO43" s="13"/>
      <c r="GP43" s="13"/>
      <c r="GQ43" s="13"/>
      <c r="GR43" s="13"/>
      <c r="GS43" s="13"/>
      <c r="GT43" s="13"/>
      <c r="GU43" s="13"/>
      <c r="GV43" s="13"/>
      <c r="GW43" s="13"/>
      <c r="GX43" s="13"/>
      <c r="GY43" s="13"/>
      <c r="GZ43" s="13"/>
      <c r="HA43" s="13"/>
      <c r="HB43" s="13"/>
      <c r="HC43" s="13"/>
    </row>
    <row r="44" spans="1:211" s="14" customFormat="1">
      <c r="B44" s="93" t="s">
        <v>214</v>
      </c>
      <c r="I44" s="98"/>
      <c r="J44" s="98"/>
    </row>
    <row r="45" spans="1:211" s="14" customFormat="1">
      <c r="B45" s="93" t="s">
        <v>215</v>
      </c>
    </row>
    <row r="46" spans="1:211">
      <c r="A46" s="99" t="s">
        <v>66</v>
      </c>
      <c r="B46" s="52" t="s">
        <v>216</v>
      </c>
    </row>
    <row r="47" spans="1:211">
      <c r="A47" s="99" t="s">
        <v>67</v>
      </c>
      <c r="B47" s="52" t="s">
        <v>217</v>
      </c>
    </row>
    <row r="48" spans="1:211">
      <c r="A48" s="99" t="s">
        <v>71</v>
      </c>
      <c r="B48" s="52" t="s">
        <v>218</v>
      </c>
    </row>
    <row r="60" spans="5:17">
      <c r="E60" s="94"/>
      <c r="G60" s="94"/>
    </row>
    <row r="61" spans="5:17">
      <c r="Q61" s="94"/>
    </row>
    <row r="62" spans="5:17">
      <c r="E62" s="94"/>
      <c r="G62" s="94"/>
    </row>
  </sheetData>
  <mergeCells count="41">
    <mergeCell ref="Y7:AA7"/>
    <mergeCell ref="X8:AA8"/>
    <mergeCell ref="A10:AA10"/>
    <mergeCell ref="A11:AA11"/>
    <mergeCell ref="A13:A16"/>
    <mergeCell ref="B13:B16"/>
    <mergeCell ref="C13:C16"/>
    <mergeCell ref="D13:D16"/>
    <mergeCell ref="E13:G13"/>
    <mergeCell ref="Q14:Q16"/>
    <mergeCell ref="S14:S16"/>
    <mergeCell ref="T14:T16"/>
    <mergeCell ref="X14:Y15"/>
    <mergeCell ref="S13:T13"/>
    <mergeCell ref="U13:W13"/>
    <mergeCell ref="U14:U16"/>
    <mergeCell ref="X1:AA1"/>
    <mergeCell ref="X5:AA5"/>
    <mergeCell ref="X2:Z2"/>
    <mergeCell ref="X3:Z3"/>
    <mergeCell ref="X4:Z4"/>
    <mergeCell ref="E14:E16"/>
    <mergeCell ref="F14:F16"/>
    <mergeCell ref="G14:G16"/>
    <mergeCell ref="I14:I16"/>
    <mergeCell ref="J14:J16"/>
    <mergeCell ref="H13:H16"/>
    <mergeCell ref="I13:J13"/>
    <mergeCell ref="K13:N13"/>
    <mergeCell ref="R14:R16"/>
    <mergeCell ref="V14:V16"/>
    <mergeCell ref="W14:W16"/>
    <mergeCell ref="X13:AA13"/>
    <mergeCell ref="Z14:AA15"/>
    <mergeCell ref="O13:O16"/>
    <mergeCell ref="P13:P16"/>
    <mergeCell ref="Q13:R13"/>
    <mergeCell ref="K14:K16"/>
    <mergeCell ref="L14:L16"/>
    <mergeCell ref="M14:M16"/>
    <mergeCell ref="N14:N16"/>
  </mergeCells>
  <printOptions horizontalCentered="1"/>
  <pageMargins left="0.19685039370078741" right="0.19685039370078741" top="0.39370078740157483" bottom="0.19685039370078741" header="0" footer="0"/>
  <pageSetup paperSize="8" scale="49" fitToHeight="3" orientation="landscape" verticalDpi="180" r:id="rId1"/>
  <rowBreaks count="1" manualBreakCount="1">
    <brk id="21" max="26" man="1"/>
  </rowBreaks>
  <colBreaks count="1" manualBreakCount="1">
    <brk id="27" max="2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П.1.1 </vt:lpstr>
      <vt:lpstr>П.1.3</vt:lpstr>
      <vt:lpstr>П.2.2</vt:lpstr>
      <vt:lpstr>'П.1.1 '!Область_печати</vt:lpstr>
      <vt:lpstr>П.1.3!Область_печати</vt:lpstr>
      <vt:lpstr>П.2.2!Область_печати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2023-04-03T07:18:44Z</dcterms:modified>
</cp:coreProperties>
</file>