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3665" windowHeight="11280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П.1.3!$W$15:$AB$80</definedName>
    <definedName name="_xlnm._FilterDatabase" localSheetId="2" hidden="1">П.2.2!$A$16:$HC$40</definedName>
    <definedName name="_xlnm.Print_Area" localSheetId="0">'П.1.1 '!$A$1:$V$120</definedName>
    <definedName name="_xlnm.Print_Area" localSheetId="1">П.1.3!$A$1:$AJ$81</definedName>
    <definedName name="_xlnm.Print_Area" localSheetId="2">П.2.2!$A$1:$AA$52</definedName>
  </definedNames>
  <calcPr calcId="124519"/>
</workbook>
</file>

<file path=xl/calcChain.xml><?xml version="1.0" encoding="utf-8"?>
<calcChain xmlns="http://schemas.openxmlformats.org/spreadsheetml/2006/main">
  <c r="B26" i="8"/>
  <c r="C64" i="4"/>
  <c r="C63"/>
  <c r="C62"/>
  <c r="C61"/>
  <c r="C60"/>
  <c r="C59"/>
  <c r="C58"/>
  <c r="C57"/>
  <c r="C56"/>
  <c r="C55"/>
  <c r="C54"/>
  <c r="C53"/>
  <c r="C52"/>
  <c r="C51"/>
  <c r="C50"/>
  <c r="C49"/>
  <c r="C48"/>
  <c r="C43"/>
  <c r="C44"/>
  <c r="C42"/>
  <c r="C27"/>
  <c r="C26"/>
  <c r="C25"/>
  <c r="C24"/>
  <c r="C23"/>
  <c r="C22"/>
  <c r="C21"/>
  <c r="D17"/>
  <c r="E17" s="1"/>
  <c r="C17"/>
  <c r="U19" i="10" l="1"/>
  <c r="U81"/>
  <c r="U63"/>
  <c r="U62" s="1"/>
  <c r="U67"/>
  <c r="T96" l="1"/>
  <c r="T90"/>
  <c r="T88"/>
  <c r="T84"/>
  <c r="T81"/>
  <c r="V81"/>
  <c r="T79"/>
  <c r="T75"/>
  <c r="T68"/>
  <c r="T41"/>
  <c r="T29"/>
  <c r="T23"/>
  <c r="T19"/>
  <c r="V58" l="1"/>
  <c r="Q24" i="8" s="1"/>
  <c r="B25"/>
  <c r="U41" i="10" l="1"/>
  <c r="U18" s="1"/>
  <c r="P39"/>
  <c r="Z25" i="4" s="1"/>
  <c r="AJ42"/>
  <c r="P42"/>
  <c r="AI27"/>
  <c r="Z27"/>
  <c r="Y27"/>
  <c r="X27"/>
  <c r="AI25"/>
  <c r="Y25"/>
  <c r="AI44" l="1"/>
  <c r="AI43"/>
  <c r="AI41" l="1"/>
  <c r="V67" i="10"/>
  <c r="U57"/>
  <c r="U17" l="1"/>
  <c r="V39"/>
  <c r="AJ25" i="4" l="1"/>
  <c r="P25" s="1"/>
  <c r="Q21" i="8"/>
  <c r="H39" i="10"/>
  <c r="I39" s="1"/>
  <c r="V40"/>
  <c r="V59" l="1"/>
  <c r="Q57"/>
  <c r="R57"/>
  <c r="S57"/>
  <c r="T57"/>
  <c r="V60"/>
  <c r="Q26" i="8" s="1"/>
  <c r="AJ43" i="4" l="1"/>
  <c r="P43" s="1"/>
  <c r="Q25" i="8"/>
  <c r="U16" i="10"/>
  <c r="H60"/>
  <c r="I60" s="1"/>
  <c r="AJ44" i="4"/>
  <c r="P44" s="1"/>
  <c r="V57" i="10"/>
  <c r="H59"/>
  <c r="P41" i="4" l="1"/>
  <c r="AJ41"/>
  <c r="I59" i="10"/>
  <c r="E41" l="1"/>
  <c r="E29"/>
  <c r="AH27" i="4" l="1"/>
  <c r="V41" i="10"/>
  <c r="Q23" i="8" s="1"/>
  <c r="AJ27" i="4" l="1"/>
  <c r="P27" s="1"/>
  <c r="H41" i="10"/>
  <c r="I41" s="1"/>
  <c r="V96" l="1"/>
  <c r="T18" l="1"/>
  <c r="AH51" i="4"/>
  <c r="X51"/>
  <c r="T64" i="10"/>
  <c r="Y51" i="4" l="1"/>
  <c r="AI51"/>
  <c r="G40" i="8" l="1"/>
  <c r="E17" i="10"/>
  <c r="N17"/>
  <c r="V64" i="4" l="1"/>
  <c r="W64"/>
  <c r="X64"/>
  <c r="Y64"/>
  <c r="Z64"/>
  <c r="U64"/>
  <c r="V63"/>
  <c r="Z63"/>
  <c r="U63"/>
  <c r="V62"/>
  <c r="W62"/>
  <c r="X62"/>
  <c r="Y62"/>
  <c r="Z62"/>
  <c r="U62"/>
  <c r="X61"/>
  <c r="Z60"/>
  <c r="V58"/>
  <c r="W58"/>
  <c r="X58"/>
  <c r="Y58"/>
  <c r="Z58"/>
  <c r="U58"/>
  <c r="V57"/>
  <c r="W57"/>
  <c r="X57"/>
  <c r="Y57"/>
  <c r="Z57"/>
  <c r="U57"/>
  <c r="V56"/>
  <c r="W56"/>
  <c r="X56"/>
  <c r="Y56"/>
  <c r="Z56"/>
  <c r="U56"/>
  <c r="V55"/>
  <c r="W55"/>
  <c r="X55"/>
  <c r="Y55"/>
  <c r="Z55"/>
  <c r="U55"/>
  <c r="V54"/>
  <c r="W54"/>
  <c r="X54"/>
  <c r="Y54"/>
  <c r="Z54"/>
  <c r="U54"/>
  <c r="V53"/>
  <c r="W53"/>
  <c r="X53"/>
  <c r="Y53"/>
  <c r="Z53"/>
  <c r="U53"/>
  <c r="V52"/>
  <c r="W52"/>
  <c r="X52"/>
  <c r="Y52"/>
  <c r="Z52"/>
  <c r="U52"/>
  <c r="W51"/>
  <c r="V50"/>
  <c r="Z50"/>
  <c r="U50"/>
  <c r="U49"/>
  <c r="U21"/>
  <c r="AF64"/>
  <c r="AI64"/>
  <c r="AE64"/>
  <c r="AF63"/>
  <c r="AE63"/>
  <c r="AF62"/>
  <c r="AG62"/>
  <c r="AI62"/>
  <c r="AE62"/>
  <c r="AF61"/>
  <c r="AG61"/>
  <c r="AI61"/>
  <c r="AE61"/>
  <c r="AG60"/>
  <c r="AF59"/>
  <c r="AG59"/>
  <c r="AI59"/>
  <c r="AE59"/>
  <c r="AF58"/>
  <c r="AG58"/>
  <c r="AI58"/>
  <c r="AE58"/>
  <c r="AF57"/>
  <c r="AG57"/>
  <c r="AI57"/>
  <c r="AE57"/>
  <c r="AF56"/>
  <c r="AG56"/>
  <c r="AI56"/>
  <c r="AE56"/>
  <c r="AF55"/>
  <c r="AI55"/>
  <c r="AE55"/>
  <c r="AF54"/>
  <c r="AG54"/>
  <c r="AI54"/>
  <c r="AE54"/>
  <c r="AF53"/>
  <c r="AI53"/>
  <c r="AE53"/>
  <c r="AF52"/>
  <c r="AI52"/>
  <c r="AE52"/>
  <c r="AG51"/>
  <c r="AF50"/>
  <c r="AE50"/>
  <c r="AE49"/>
  <c r="AF48"/>
  <c r="AG48"/>
  <c r="AI48"/>
  <c r="AE48"/>
  <c r="V47"/>
  <c r="W47"/>
  <c r="X47"/>
  <c r="Y47"/>
  <c r="Z47"/>
  <c r="U47"/>
  <c r="U46" s="1"/>
  <c r="V18"/>
  <c r="W18"/>
  <c r="X18"/>
  <c r="Y18"/>
  <c r="Z18"/>
  <c r="U18"/>
  <c r="V20"/>
  <c r="W20"/>
  <c r="X20"/>
  <c r="Y20"/>
  <c r="Z20"/>
  <c r="U20"/>
  <c r="U19" s="1"/>
  <c r="AF26"/>
  <c r="AG26"/>
  <c r="AI26"/>
  <c r="AE26"/>
  <c r="AF24"/>
  <c r="AG24"/>
  <c r="AI24"/>
  <c r="AE24"/>
  <c r="AF23"/>
  <c r="AG23"/>
  <c r="AH23"/>
  <c r="AI23"/>
  <c r="AE23"/>
  <c r="AF22"/>
  <c r="AG22"/>
  <c r="AI22"/>
  <c r="AE22"/>
  <c r="AF21"/>
  <c r="AG21"/>
  <c r="AI21"/>
  <c r="AE21"/>
  <c r="Y26"/>
  <c r="U26"/>
  <c r="V24"/>
  <c r="W24"/>
  <c r="X24"/>
  <c r="Y24"/>
  <c r="Z24"/>
  <c r="U24"/>
  <c r="V23"/>
  <c r="W23"/>
  <c r="Y23"/>
  <c r="Z23"/>
  <c r="U23"/>
  <c r="V22"/>
  <c r="W22"/>
  <c r="X22"/>
  <c r="Y22"/>
  <c r="Z22"/>
  <c r="U22"/>
  <c r="V21"/>
  <c r="W21"/>
  <c r="X21"/>
  <c r="Y21"/>
  <c r="Z21"/>
  <c r="AJ62"/>
  <c r="AH58"/>
  <c r="AH53"/>
  <c r="AH24"/>
  <c r="AH22"/>
  <c r="AH21"/>
  <c r="AH57" l="1"/>
  <c r="AE47"/>
  <c r="Q41" i="8"/>
  <c r="AH62" i="4"/>
  <c r="Q18" i="10"/>
  <c r="AE20" i="4" s="1"/>
  <c r="T103" i="10"/>
  <c r="S103"/>
  <c r="AG64" i="4" s="1"/>
  <c r="E103" i="10"/>
  <c r="V102"/>
  <c r="E102"/>
  <c r="E96"/>
  <c r="P95"/>
  <c r="V94"/>
  <c r="P94"/>
  <c r="E94" s="1"/>
  <c r="V93"/>
  <c r="V90"/>
  <c r="E90"/>
  <c r="V88"/>
  <c r="E88"/>
  <c r="AH56" i="4"/>
  <c r="E84" i="10"/>
  <c r="S81"/>
  <c r="AG55" i="4" s="1"/>
  <c r="E81" i="10"/>
  <c r="E79"/>
  <c r="S75"/>
  <c r="AG53" i="4" s="1"/>
  <c r="E75" i="10"/>
  <c r="S68"/>
  <c r="AG52" i="4" s="1"/>
  <c r="E68" i="10"/>
  <c r="V66"/>
  <c r="E66"/>
  <c r="V65"/>
  <c r="P65"/>
  <c r="R63"/>
  <c r="R62" s="1"/>
  <c r="Q63"/>
  <c r="Q62" s="1"/>
  <c r="P62"/>
  <c r="O62"/>
  <c r="N62"/>
  <c r="M62"/>
  <c r="L62"/>
  <c r="K62"/>
  <c r="E62"/>
  <c r="AH26" i="4"/>
  <c r="P40" i="10"/>
  <c r="V28"/>
  <c r="E28"/>
  <c r="E23"/>
  <c r="E19"/>
  <c r="AI20" i="4"/>
  <c r="S18" i="10"/>
  <c r="AG20" i="4" s="1"/>
  <c r="R18" i="10"/>
  <c r="AF20" i="4" s="1"/>
  <c r="P17" i="10"/>
  <c r="O17"/>
  <c r="M17"/>
  <c r="L17"/>
  <c r="K17"/>
  <c r="AH64" i="4" l="1"/>
  <c r="AH52"/>
  <c r="AH55"/>
  <c r="AH54"/>
  <c r="H28" i="10"/>
  <c r="I28" s="1"/>
  <c r="AJ23" i="4"/>
  <c r="Q19" i="8"/>
  <c r="E65" i="10"/>
  <c r="Z49" i="4"/>
  <c r="H66" i="10"/>
  <c r="I66" s="1"/>
  <c r="AJ50" i="4"/>
  <c r="Q29" i="8"/>
  <c r="H90" i="10"/>
  <c r="I90" s="1"/>
  <c r="Q37" i="8"/>
  <c r="AJ58" i="4"/>
  <c r="H94" i="10"/>
  <c r="I94" s="1"/>
  <c r="AJ60" i="4"/>
  <c r="Q39" i="8"/>
  <c r="H65" i="10"/>
  <c r="I65" s="1"/>
  <c r="Q28" i="8"/>
  <c r="AJ49" i="4"/>
  <c r="E67" i="10"/>
  <c r="Z51" i="4"/>
  <c r="H88" i="10"/>
  <c r="I88" s="1"/>
  <c r="Q36" i="8"/>
  <c r="AJ57" i="4"/>
  <c r="H93" i="10"/>
  <c r="I93" s="1"/>
  <c r="AJ59" i="4"/>
  <c r="Q38" i="8"/>
  <c r="E95" i="10"/>
  <c r="Z61" i="4"/>
  <c r="E40" i="10"/>
  <c r="Z26" i="4"/>
  <c r="V64" i="10"/>
  <c r="AH48" i="4"/>
  <c r="H67" i="10"/>
  <c r="I67" s="1"/>
  <c r="Q30" i="8"/>
  <c r="AJ51" i="4"/>
  <c r="V95" i="10"/>
  <c r="AH61" i="4"/>
  <c r="H102" i="10"/>
  <c r="I102" s="1"/>
  <c r="AJ63" i="4"/>
  <c r="Q42" i="8"/>
  <c r="R17" i="10"/>
  <c r="R16" s="1"/>
  <c r="V75"/>
  <c r="V84"/>
  <c r="Q17"/>
  <c r="Q16" s="1"/>
  <c r="S17"/>
  <c r="S63"/>
  <c r="S62" s="1"/>
  <c r="V103"/>
  <c r="V23"/>
  <c r="H96"/>
  <c r="I96" s="1"/>
  <c r="H58"/>
  <c r="H57" s="1"/>
  <c r="V19"/>
  <c r="V79"/>
  <c r="T63" l="1"/>
  <c r="T62" s="1"/>
  <c r="V68"/>
  <c r="Q34" i="8"/>
  <c r="AH47" i="4"/>
  <c r="H84" i="10"/>
  <c r="I84" s="1"/>
  <c r="AJ56" i="4"/>
  <c r="Q35" i="8"/>
  <c r="H75" i="10"/>
  <c r="I75" s="1"/>
  <c r="AJ53" i="4"/>
  <c r="Q32" i="8"/>
  <c r="H64" i="10"/>
  <c r="Q27" i="8"/>
  <c r="AJ48" i="4"/>
  <c r="H23" i="10"/>
  <c r="I23" s="1"/>
  <c r="Q18" i="8"/>
  <c r="AJ22" i="4"/>
  <c r="H95" i="10"/>
  <c r="I95" s="1"/>
  <c r="Q40" i="8"/>
  <c r="AJ61" i="4"/>
  <c r="H79" i="10"/>
  <c r="I79" s="1"/>
  <c r="Q33" i="8"/>
  <c r="AJ54" i="4"/>
  <c r="AJ21"/>
  <c r="Q17" i="8"/>
  <c r="H103" i="10"/>
  <c r="I103" s="1"/>
  <c r="Q43" i="8"/>
  <c r="AJ64" i="4"/>
  <c r="H40" i="10"/>
  <c r="I40" s="1"/>
  <c r="Q22" i="8"/>
  <c r="AJ26" i="4"/>
  <c r="S16" i="10"/>
  <c r="I58"/>
  <c r="I57" s="1"/>
  <c r="H19"/>
  <c r="AJ52" i="4" l="1"/>
  <c r="V63" i="10"/>
  <c r="V62" s="1"/>
  <c r="I64"/>
  <c r="AJ55" i="4"/>
  <c r="Q31" i="8"/>
  <c r="H68" i="10"/>
  <c r="I68" s="1"/>
  <c r="H81"/>
  <c r="I81" s="1"/>
  <c r="T17"/>
  <c r="AH20" i="4"/>
  <c r="V29" i="10"/>
  <c r="V18" s="1"/>
  <c r="I19"/>
  <c r="I63" l="1"/>
  <c r="I62" s="1"/>
  <c r="H63"/>
  <c r="H62" s="1"/>
  <c r="H29"/>
  <c r="AJ20" i="4"/>
  <c r="T16" i="10"/>
  <c r="AJ24" i="4"/>
  <c r="Q20" i="8"/>
  <c r="I29" i="10" l="1"/>
  <c r="I18" s="1"/>
  <c r="I17" s="1"/>
  <c r="I16" s="1"/>
  <c r="H18"/>
  <c r="H17" s="1"/>
  <c r="H16" s="1"/>
  <c r="V17"/>
  <c r="V16" s="1"/>
  <c r="P21" i="4" l="1"/>
  <c r="V19" l="1"/>
  <c r="W19"/>
  <c r="X19"/>
  <c r="Y19"/>
  <c r="Z19"/>
  <c r="V46"/>
  <c r="W46"/>
  <c r="X46"/>
  <c r="Y46"/>
  <c r="Z46"/>
  <c r="G22" i="8" l="1"/>
  <c r="AG47" i="4" l="1"/>
  <c r="P60" l="1"/>
  <c r="G38" i="8"/>
  <c r="P48" i="4"/>
  <c r="P26" l="1"/>
  <c r="P53" l="1"/>
  <c r="P61" l="1"/>
  <c r="P62"/>
  <c r="P64" l="1"/>
  <c r="P63"/>
  <c r="AF41" l="1"/>
  <c r="AG41"/>
  <c r="AH41"/>
  <c r="AE41"/>
  <c r="K16" l="1"/>
  <c r="L16" s="1"/>
  <c r="M16" s="1"/>
  <c r="N16" s="1"/>
  <c r="E16"/>
  <c r="F16" s="1"/>
  <c r="G16" s="1"/>
  <c r="H16" s="1"/>
  <c r="AE19" l="1"/>
  <c r="AF47"/>
  <c r="AF46" s="1"/>
  <c r="AE46"/>
  <c r="AH46" l="1"/>
  <c r="AE18"/>
  <c r="AF19"/>
  <c r="AF18" s="1"/>
  <c r="AG46"/>
  <c r="AI47" l="1"/>
  <c r="AI46" s="1"/>
  <c r="AG19"/>
  <c r="AG18" s="1"/>
  <c r="P51"/>
  <c r="P52"/>
  <c r="P22"/>
  <c r="P23"/>
  <c r="P24"/>
  <c r="P50"/>
  <c r="P54"/>
  <c r="P55"/>
  <c r="P56"/>
  <c r="P57"/>
  <c r="P58"/>
  <c r="P59"/>
  <c r="P20" l="1"/>
  <c r="P19" s="1"/>
  <c r="AH19"/>
  <c r="AH18" s="1"/>
  <c r="AI19" l="1"/>
  <c r="AI18" s="1"/>
  <c r="AJ19"/>
  <c r="B17" l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J47" l="1"/>
  <c r="AJ46" s="1"/>
  <c r="AJ18" s="1"/>
  <c r="P49"/>
  <c r="P47" l="1"/>
  <c r="P46" s="1"/>
  <c r="P18" s="1"/>
</calcChain>
</file>

<file path=xl/sharedStrings.xml><?xml version="1.0" encoding="utf-8"?>
<sst xmlns="http://schemas.openxmlformats.org/spreadsheetml/2006/main" count="782" uniqueCount="461">
  <si>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</si>
  <si>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</si>
  <si>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</si>
  <si>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</si>
  <si>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</si>
  <si>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</si>
  <si>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</si>
  <si>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</si>
  <si>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</si>
  <si>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</si>
  <si>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</si>
  <si>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</si>
  <si>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</si>
  <si>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</si>
  <si>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</si>
  <si>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</si>
  <si>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</si>
  <si>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</si>
  <si>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</si>
  <si>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</si>
  <si>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</si>
  <si>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</si>
  <si>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</si>
  <si>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</si>
  <si>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</si>
  <si>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</si>
  <si>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</si>
  <si>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</si>
  <si>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</si>
  <si>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</si>
  <si>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</si>
  <si>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</si>
  <si>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</si>
  <si>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</si>
  <si>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</si>
  <si>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</si>
  <si>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</si>
  <si>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</si>
  <si>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</si>
  <si>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</si>
  <si>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</si>
  <si>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</si>
  <si>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</si>
  <si>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</si>
  <si>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</si>
  <si>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</si>
  <si>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</si>
  <si>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</si>
  <si>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</si>
  <si>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</si>
  <si>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</si>
  <si>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</si>
  <si>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</si>
  <si>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</si>
  <si>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</si>
  <si>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</si>
  <si>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</si>
  <si>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</si>
  <si>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</si>
  <si>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</si>
  <si>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</si>
  <si>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</si>
  <si>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</si>
  <si>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</si>
  <si>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</si>
  <si>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</si>
  <si>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</si>
  <si>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</si>
  <si>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</si>
  <si>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</si>
  <si>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</si>
  <si>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</si>
  <si>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</si>
  <si>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</si>
  <si>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</si>
  <si>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</si>
  <si>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</si>
  <si>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</si>
  <si>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</si>
  <si>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</si>
  <si>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</si>
  <si>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</si>
  <si>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</si>
  <si>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</si>
  <si>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</si>
  <si>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</si>
  <si>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</si>
  <si>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</si>
  <si>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</si>
  <si>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</si>
  <si>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</si>
  <si>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</si>
  <si>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</si>
  <si>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</si>
  <si>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</si>
  <si>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</si>
  <si>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</si>
  <si>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</si>
  <si>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</si>
  <si>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</si>
  <si>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</si>
  <si>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</si>
  <si>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</si>
  <si>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</si>
  <si>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</si>
  <si>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</si>
  <si>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</si>
  <si>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</si>
  <si>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</si>
  <si>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</si>
  <si>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</si>
  <si>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</si>
  <si>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</si>
  <si>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</si>
  <si>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</si>
  <si>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</si>
  <si>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</si>
  <si>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</si>
  <si>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</si>
  <si>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</si>
  <si>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</si>
  <si>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</si>
  <si>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</si>
  <si>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</si>
  <si>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</si>
  <si>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</si>
  <si>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</si>
  <si>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</si>
  <si>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</si>
  <si>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</si>
  <si>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</si>
  <si>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</si>
  <si>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</si>
  <si>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</si>
  <si>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</si>
  <si>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</si>
  <si>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</si>
  <si>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</si>
  <si>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</si>
  <si>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</si>
  <si>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</si>
  <si>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</si>
  <si>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</si>
  <si>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</si>
  <si>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</si>
  <si>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</si>
  <si>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</si>
  <si>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</si>
  <si>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</si>
  <si>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</si>
  <si>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</si>
  <si>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</si>
  <si>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</si>
  <si>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</si>
  <si>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</si>
  <si>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2,8 МВА
7,4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</si>
  <si>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</si>
  <si>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</si>
  <si>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</si>
  <si>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</si>
  <si>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</si>
  <si>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</si>
  <si>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</si>
  <si>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</si>
  <si>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</si>
  <si>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</si>
  <si>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</si>
  <si>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</si>
  <si>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</si>
  <si>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</si>
  <si>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</si>
  <si>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</si>
  <si>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</si>
  <si>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</si>
  <si>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</si>
  <si>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</si>
  <si>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</si>
  <si>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</si>
  <si>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</si>
  <si>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</si>
  <si>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</si>
  <si>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</si>
  <si>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</si>
  <si>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</si>
  <si>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</si>
  <si>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</si>
  <si>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</si>
  <si>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</si>
  <si>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</si>
  <si>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</si>
  <si>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</si>
  <si>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</si>
  <si>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</si>
  <si>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</si>
  <si>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</si>
  <si>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</si>
  <si>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</si>
  <si>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</si>
  <si>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</si>
  <si>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</si>
  <si>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</si>
  <si>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</si>
  <si>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</si>
  <si>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</si>
  <si>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</si>
  <si>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</si>
  <si>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</si>
  <si>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</si>
  <si>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</si>
  <si>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</si>
  <si>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</si>
  <si>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</si>
  <si>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</si>
  <si>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</si>
  <si>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</si>
  <si>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</si>
  <si>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</si>
  <si>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</si>
  <si>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</si>
  <si>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</si>
  <si>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</si>
  <si>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</si>
  <si>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</si>
  <si>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</si>
  <si>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</si>
  <si>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</si>
  <si>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</si>
  <si>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</si>
  <si>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</si>
  <si>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</si>
  <si>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</si>
  <si>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</si>
  <si>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</si>
  <si>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</si>
  <si>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</si>
  <si>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</si>
  <si>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</si>
  <si>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</si>
  <si>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</si>
  <si>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</si>
  <si>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</si>
  <si>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</si>
  <si>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</si>
  <si>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</si>
  <si>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</si>
  <si>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</si>
  <si>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</si>
  <si>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</si>
  <si>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</si>
  <si>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</si>
  <si>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</si>
  <si>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</si>
  <si>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</si>
  <si>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</si>
  <si>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</si>
  <si>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</si>
  <si>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</si>
  <si>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</si>
  <si>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</si>
  <si>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</si>
  <si>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</si>
  <si>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r>
      <t>Строительство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10/0.4кВ №66. Иркутская область, Усть-Илимский район, р.п. Железнодорожный, МК-70</t>
    </r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</si>
  <si>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</si>
  <si>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</si>
  <si>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</si>
  <si>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</si>
  <si>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r>
      <t>Строительство новых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№8. Иркутская область, Нижнеилимский район, поселок Янгель, ул. Первых Строителей</t>
    </r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</si>
  <si>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</si>
  <si>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</si>
  <si>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r>
      <t>Строительство нового участка КЛ-10кВ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№779 до ТП №780. Иркутская область, город Братск, жилой район Центральный, в районе ул. Коммунальная</t>
    </r>
  </si>
  <si>
    <t>Строительство распределительных сетей 10-0,4кВ в п.Янталь, п.Каймоново, п.Ручей, п.Звёздный Усть-Кутского района, в т.ч.:</t>
  </si>
  <si>
    <t>0,4 МВА</t>
  </si>
  <si>
    <t>0,25км</t>
  </si>
  <si>
    <t>2,6 км</t>
  </si>
  <si>
    <t>1,26 МВА</t>
  </si>
  <si>
    <t>0,75 км</t>
  </si>
  <si>
    <t>0,63 МВА</t>
  </si>
  <si>
    <t>Строительство сетей 10кВ для перевода вновь построенных электрических сетей на ПС Янталь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</si>
  <si>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</si>
  <si>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</si>
  <si>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</si>
  <si>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</si>
  <si>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</si>
  <si>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</si>
  <si>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</si>
  <si>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</si>
  <si>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</si>
  <si>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</si>
  <si>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</si>
  <si>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</si>
  <si>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</si>
  <si>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</si>
  <si>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</si>
  <si>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</si>
  <si>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</si>
  <si>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</si>
  <si>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</si>
  <si>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</si>
  <si>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</si>
  <si>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0,3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</si>
  <si>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</si>
  <si>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</si>
  <si>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</si>
  <si>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</si>
  <si>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</si>
  <si>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</si>
  <si>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</si>
  <si>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12,4 МВА
15,5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</si>
  <si>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</si>
  <si>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</si>
  <si>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</si>
  <si>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"____"_________________ 2023 г.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</si>
  <si>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</si>
  <si>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"_____"_________________ 2023 г.</t>
  </si>
  <si>
    <t>8 МВА
2-х цепная ВЛ-35кВ по
 0,35 км</t>
  </si>
  <si>
    <t>6,5км</t>
  </si>
  <si>
    <t>7,3 км</t>
  </si>
  <si>
    <t>6,05 МВА
36,65 км</t>
  </si>
  <si>
    <t>23,33 МВА
52,85 км</t>
  </si>
  <si>
    <t>1,58 км</t>
  </si>
  <si>
    <t>1,39 км</t>
  </si>
  <si>
    <t>0,39 км</t>
  </si>
  <si>
    <t>0,4 МВА  
0,35 км</t>
  </si>
  <si>
    <t>0,4 МВА  
0,63 км</t>
  </si>
  <si>
    <t>0,4 МВА 
1,55 км</t>
  </si>
  <si>
    <t>0,63 МВА 
1,29 км</t>
  </si>
  <si>
    <t xml:space="preserve">1,03 МВА
2,84 км  </t>
  </si>
  <si>
    <t>0,77 км</t>
  </si>
  <si>
    <t>0,63 МВА
1,07 км</t>
  </si>
  <si>
    <t>4,16 МВА
13,17 км</t>
  </si>
  <si>
    <t>0,63 МВА
0,49 км</t>
  </si>
  <si>
    <t>0,63 МВА 
0,4 км</t>
  </si>
  <si>
    <t>0,63 МВА
0,78 км</t>
  </si>
  <si>
    <t>0,16 МВА
0,44 км</t>
  </si>
  <si>
    <t>7,24 км</t>
  </si>
  <si>
    <t>0,27 км</t>
  </si>
  <si>
    <t>0,25 МВА</t>
  </si>
  <si>
    <t>0,33 км</t>
  </si>
  <si>
    <t>1.1.7</t>
  </si>
  <si>
    <t>0,25 МВА 
0,33 км</t>
  </si>
  <si>
    <t>1.1.5</t>
  </si>
  <si>
    <t>Реконструкция ПС 35/10 кВ "Кургат" в п.Прибрежный Братского района</t>
  </si>
  <si>
    <t>П</t>
  </si>
  <si>
    <t>Програмное обеспечение (сервер, орг.тех)</t>
  </si>
  <si>
    <t>1.5.2</t>
  </si>
  <si>
    <t>1.5.3</t>
  </si>
  <si>
    <t>2,78 МВА 
3,72 км</t>
  </si>
  <si>
    <t>1,28 МВА
2,98 км</t>
  </si>
  <si>
    <t>7,02 МВА
14,48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</si>
  <si>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</si>
  <si>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трансформаторной подстанции напряжением 6/0,4кВ №497 Иркутская обл., г. Усть-Илимск, Усть-Илимское шоссе.</t>
  </si>
  <si>
    <t>Реконструкция электрических сетей напряжением 10кВ со строительством нового участка ЛЭП -"Северная-4". Иркутская область, Усть-Илимский район.</t>
  </si>
  <si>
    <t>6,13 МВА
26,25 км 
РП-10кВ</t>
  </si>
  <si>
    <t>Генеральный директор</t>
  </si>
  <si>
    <t>А.А. Катнов</t>
  </si>
  <si>
    <t>2,78 МВА 
1,94 км</t>
  </si>
  <si>
    <t>*Строительство ВЛ-6кВ №82-80 с установкой новой КТПН напряжением 6/0.4кВ и строительством ВЛИ-0.4кВ. Иркутская область, город Иркутск, ул.Курганская, ул.Мегетская</t>
  </si>
  <si>
    <t>*Строительство ВЛ-6кВ от ТП №93, с установкой новой КТПН напряжением 6/0.4кВ и строительством ВЛИ-0.4кВ. Иркутская область, город Иркутск, пер. 3-й Заводской</t>
  </si>
  <si>
    <t>2,16 МВА 
4,05 км</t>
  </si>
  <si>
    <t>2,25 МВА 
0,14 км</t>
  </si>
  <si>
    <t>0,4 МВА
2,6 км</t>
  </si>
  <si>
    <t>3,71 МВА
11,7 км</t>
  </si>
  <si>
    <t>2 МВА
0,14 км</t>
  </si>
  <si>
    <t>5,62 МВА
14,98 км</t>
  </si>
  <si>
    <t>0,63 МВА
2,9 км</t>
  </si>
  <si>
    <t>4,81 МВА
2,32 км</t>
  </si>
  <si>
    <t>18,29 МВА
24,54 км</t>
  </si>
  <si>
    <t>2,5 км</t>
  </si>
  <si>
    <t>2,23 МВА
9,59 км</t>
  </si>
  <si>
    <t>1,03 МВА
0,85 км</t>
  </si>
  <si>
    <t>8,32 МВА
14,73 км</t>
  </si>
  <si>
    <t>Реконструкция электрических сетей  0,4-10(6)кВ в городе Усть-Илимске и Усть-Илимском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</si>
  <si>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0,18км</t>
  </si>
  <si>
    <t>0,25 МВА
0,51 км</t>
  </si>
  <si>
    <t xml:space="preserve">Строительство электрических сетей 10-0.4кВ. Иркутская область, Усть-Кутский район, поселок Звездный, ул.Горбунова, ул. Солнечная, ул. Вавилова. </t>
  </si>
  <si>
    <t>1,69 км</t>
  </si>
  <si>
    <t>ПИР, общестроительные работы, закуп тр-ов</t>
  </si>
  <si>
    <t>8 МВА</t>
  </si>
  <si>
    <t>2,25 МВА 
1,03 км</t>
  </si>
  <si>
    <t>6,36 МВА
35,34 км</t>
  </si>
  <si>
    <t>Иркутская область, п.Прибрежный Братского района</t>
  </si>
  <si>
    <t>99,67 МВА
88,33 км</t>
  </si>
  <si>
    <t>15,49 МВА
25,89 км</t>
  </si>
  <si>
    <t>5,51 МВА
10,73 км</t>
  </si>
  <si>
    <t>56,81 МВА
33,5 км</t>
  </si>
  <si>
    <t>91,67 МВА
88,33 км</t>
  </si>
  <si>
    <t>21 МВА
36,62 км</t>
  </si>
  <si>
    <r>
      <t>Строительство нового участка ВЛ-10кВ фидер №4 с установкой новой КТПН напряжением 10/0.4кВ и строительством новых участков ВЛИ-0.4кВ от новой КТПН</t>
    </r>
    <r>
      <rPr>
        <i/>
        <sz val="14"/>
        <rFont val="Times New Roman"/>
        <family val="1"/>
        <charset val="204"/>
      </rPr>
      <t>. Иркутская область, Братский район, поселок Прибрежный, ул.Сибирская, ул.Сосновая, ул.Зелёная</t>
    </r>
  </si>
  <si>
    <t>Програмное обеспечение</t>
  </si>
  <si>
    <t>1,26 МВА
1,07 км</t>
  </si>
  <si>
    <t>6,2 МВА
6 км</t>
  </si>
  <si>
    <t>Реконструкция электрических сетей  0,4-10(6)кВ в городе Братске: с заменой трансформаторных подстанций  напряжением 6(10)/0.4кВ №№  316,187,210,95,37,372,106,242,47,559,105,32,397,54; с заменой существующих кабельных линий ЛЭП №834, 835, 838 от ПС "ТЭЦ-7" до опоры №1, ЛЭП-673 по ул.Янгеля;  ЛЭП-0,4кВ  от ТП-32, 47 до  ж/д по ул.Южная.</t>
  </si>
  <si>
    <t>7,4 км</t>
  </si>
  <si>
    <t>21,2 км</t>
  </si>
  <si>
    <t>Реконструкция электрических сетей  0,4-10(6)кВ  в Ленинском районе города Иркутска, Иркутском и Ангарском районах: с заменой трансформаторной подстанции  напряжением 6/0.4кВ №48а в г.Иркутск, ул. Поликарпова.</t>
  </si>
  <si>
    <t>Строительство электрических сетей напряжением 6-0.4 кВ в городе Иркутске, Ангарском городском округе, Иркутском и Ангарском районах: ЛЭП-6кВ от ТП №203 до ТП-708 п. Мегет, ул. Ленина, ул.Садовая.</t>
  </si>
  <si>
    <t>Строительство электрических сетей напряжением 6-0.4 кВ в городе Усть-Илимске и Усть-Илимском районе: с установкой новых трансформаторных подстанций №№ 530, 554, 361 промплощадка УИ ЛПК, правобережная часть города.</t>
  </si>
  <si>
    <t>В связи с аварийным состоянием кабеля, большим количеством ремонтных муфт, повреждением оболочки</t>
  </si>
  <si>
    <t>Загнивание опор составляет более 70%, вынос линиии с участков индивидуальной жилой застройки и обеспечение безопасности жителей</t>
  </si>
  <si>
    <t>Превышение загрузки трансформаторов сверх допустимого по результатам прохождения ОЗП 2022-2023.
В связи с аварийным состоянием кабеля, большим количеством ремонтных муфт, повреждением оболочки</t>
  </si>
  <si>
    <t>Загнивание опор составляет более 70%, недопустимый провис проводов</t>
  </si>
  <si>
    <t>Превышение загрузки трансформаторов сверх допустимого по результатам прохождения ОЗП 2022-2023.</t>
  </si>
  <si>
    <t>в связи с перегрузом существующего ТП выполнена установка нового ТП в центре нагрузок</t>
  </si>
  <si>
    <t>в связи с перегрузом существующего ТП выполнена установка нового ТП в центре нагрузок с перводом части нагрузки на новое ТП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</si>
  <si>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проводом.</t>
  </si>
  <si>
    <t>строительство выполняется по новым трассам на железобетонных опорах проводом марки СИП3, СИП2 в замен существующих аварийных сетей, выполненных на деревянных опорах (загнивание более 70%) и голым проводом.</t>
  </si>
  <si>
    <t>строительство выполняется по новым трассам на железобетонных опорах проводом марки СИП3 в замен существующих аварийных сетей, выполненных на деревянных опорах (загнивание более 70%) и голым проводом.</t>
  </si>
  <si>
    <t>Краткое обоснование Инвестиционного объекта</t>
  </si>
  <si>
    <t>0,8 МВА
7 км</t>
  </si>
  <si>
    <t xml:space="preserve">3,43 МВА
23,64 км </t>
  </si>
  <si>
    <t>7,32 МВА
31,26 км</t>
  </si>
  <si>
    <t>89,2 МВА
 202,35 км</t>
  </si>
  <si>
    <t>109,2 МВА
203,25 км</t>
  </si>
  <si>
    <t>64,13 МВА
64,76 км</t>
  </si>
  <si>
    <t>180,87 МВА
290,68 км</t>
  </si>
  <si>
    <t>208,87 МВА
291,58 км</t>
  </si>
  <si>
    <t xml:space="preserve">вынос линии, находящейся на недопустимом расстоянии ( 3 м) от ВЛ-35кВ  "ПС №3  - ПС Строительная", для обеспечения электробезопасности  при штормовых порывах ветра.  </t>
  </si>
  <si>
    <t>Выполнение проектно-изыскательских работ. Иркутская область, Усть-Кутский район, п.Каймоново.</t>
  </si>
  <si>
    <t>Выполнение проектно-изыскательских работ по ЛЭП-10кВ  в месте перехода через р.Кута в Усть-Кутском районе на деревянных опорах (загнивание опор более 60%) для дальнейшего строительства ЛЭП на железобетонных опорах, для обеспечения надежного электроснабжения п. Каймоново.</t>
  </si>
  <si>
    <t>в связи с перегрузом существующего ТП выполнена установка нового ТП в центре нагрузок с перводом нагрузки на новое ТП.</t>
  </si>
  <si>
    <t>Существующие сети не обеспечивают качество и надежность электроснабжения потребителей, потери в сетях составляют более 15%, перегруз существующего ТП сверх допустимого по результатам прохождения ОЗП 2022-2023.</t>
  </si>
  <si>
    <t>Установленные на подстанции два трансформатора 35/10 кВ, мощностью 1600 кВА и 1800 кВА, находятся в неудовлетворительном техническом состоянии и перегружены по результатам прохождения зимнего максимума нагрузок в 2022-2023г.г, а также не обеспечивают качественное электроснабжение посёлка Прибрежный.</t>
  </si>
  <si>
    <t>Строительство КЛ-10кВ выполняется по новой трассе в замен существующего кабеля, находящегося в аварийном состоянии</t>
  </si>
  <si>
    <t>строительство новой ЛЭП-6кВ для усиления сетей и дальнейшей возможности увеличения мощности ОГУЭП "Облкоммунэнерго" в п.Мегет, а так же в связи с аварийной ситуацией в ОЗП 2022-2023г.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</si>
  <si>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 сечением, не обеспечивающим качество электроснабжения.</t>
  </si>
  <si>
    <t xml:space="preserve">в связи с перегрузом существующих ТП выполнена установка новых ТП в центре нагрузок, для обеспечения качества и надежности электроснабжения.  </t>
  </si>
  <si>
    <t>строительство выполняется по новым трассам на железобетонных опорах проводом марки СИП2 в замен существующих аварийных сетей, выполненных на деревянных опорах (загнивание более 70%) и голым проводом, не обеспечивающих качественное электроснабжение.</t>
  </si>
  <si>
    <t>Строительство выполняется по новой трассе в замен существующего кабеля 10кВ, находящегося в аварийном состоянии  ( большое количество ремонтных муфт, повреждение оболочки)</t>
  </si>
  <si>
    <t>строительство ЛЭП 10кВ по новой трассе от новой ПС "Янталь" для перевода электрических сетей на новую подстанцию</t>
  </si>
  <si>
    <t>Строительство распределительных сетей 10-0,4кВ в г.Тайшет, д.Сергино, д.Малиновка Тайшетского района, в т.ч.:</t>
  </si>
  <si>
    <t>Строительство распределительных сетей 10-0,4кВ в г.Тайшет, д.Сергино, д.Малиновка Тайшетского района</t>
  </si>
  <si>
    <t>Индификатор инвестиционного проекта</t>
  </si>
  <si>
    <t>J_1.1.1</t>
  </si>
  <si>
    <t>J_1.1.2</t>
  </si>
  <si>
    <t>J_1.1.3</t>
  </si>
  <si>
    <t>J_1.1.4</t>
  </si>
  <si>
    <t>J_1.1-6</t>
  </si>
  <si>
    <t>J_2.1.1</t>
  </si>
  <si>
    <t>Е_2.1.2</t>
  </si>
  <si>
    <t>J_2.1.3</t>
  </si>
  <si>
    <t>J_2.1.5</t>
  </si>
  <si>
    <t>J_2.1.7</t>
  </si>
  <si>
    <t>J_2.1.8</t>
  </si>
  <si>
    <t>J_2.1.9</t>
  </si>
  <si>
    <t>J_2.1.10</t>
  </si>
  <si>
    <t>J_2.1.11</t>
  </si>
  <si>
    <t>J_2.1.12</t>
  </si>
  <si>
    <t>К_2.1.13</t>
  </si>
  <si>
    <t>J_2.1.15</t>
  </si>
  <si>
    <t>J_2.1.16</t>
  </si>
  <si>
    <t>J_2.1.17</t>
  </si>
  <si>
    <t>J_2.1.18</t>
  </si>
  <si>
    <t>J_1.5.1</t>
  </si>
  <si>
    <t>М_1.1-5</t>
  </si>
  <si>
    <t>N_1.1-7</t>
  </si>
  <si>
    <t>М_2.1.4</t>
  </si>
  <si>
    <t>L_2.1.14</t>
  </si>
  <si>
    <t>N_1.5.2</t>
  </si>
  <si>
    <t>N_1.5.3</t>
  </si>
  <si>
    <t>Ремонт производственных баз АО "БЭСК"</t>
  </si>
  <si>
    <t>3,95 МВА
12,25 км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</si>
</sst>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0000000"/>
    <numFmt numFmtId="169" formatCode="0.00000"/>
    <numFmt numFmtId="170" formatCode="0.0000000"/>
    <numFmt numFmtId="171" formatCode="#,##0.0000000"/>
  </numFmts>
  <fonts count="3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color rgb="FFFF0000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i/>
      <sz val="16"/>
      <name val="Calibri"/>
      <family val="2"/>
      <charset val="204"/>
      <scheme val="minor"/>
    </font>
    <font>
      <i/>
      <sz val="16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/>
    <xf numFmtId="164" fontId="19" fillId="0" borderId="0" applyFont="0" applyFill="0" applyBorder="0" applyAlignment="0" applyProtection="0"/>
    <xf numFmtId="0" fontId="19" fillId="0" borderId="0"/>
    <xf numFmtId="0" fontId="20" fillId="0" borderId="0"/>
    <xf numFmtId="43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5" fillId="0" borderId="0"/>
  </cellStyleXfs>
  <cellXfs count="188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6" fontId="6" fillId="0" borderId="3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right" vertical="top"/>
    </xf>
    <xf numFmtId="0" fontId="6" fillId="0" borderId="3" xfId="0" applyFont="1" applyFill="1" applyBorder="1"/>
    <xf numFmtId="166" fontId="7" fillId="0" borderId="3" xfId="0" applyNumberFormat="1" applyFont="1" applyFill="1" applyBorder="1" applyAlignment="1">
      <alignment horizontal="center" vertical="center" wrapText="1"/>
    </xf>
    <xf numFmtId="169" fontId="6" fillId="0" borderId="3" xfId="0" applyNumberFormat="1" applyFont="1" applyFill="1" applyBorder="1"/>
    <xf numFmtId="0" fontId="6" fillId="0" borderId="3" xfId="0" applyFont="1" applyFill="1" applyBorder="1" applyAlignment="1">
      <alignment vertical="center" wrapText="1"/>
    </xf>
    <xf numFmtId="0" fontId="13" fillId="0" borderId="0" xfId="0" applyFont="1" applyFill="1"/>
    <xf numFmtId="0" fontId="14" fillId="0" borderId="0" xfId="0" applyFont="1" applyFill="1"/>
    <xf numFmtId="0" fontId="2" fillId="0" borderId="0" xfId="0" applyFont="1" applyFill="1"/>
    <xf numFmtId="0" fontId="9" fillId="0" borderId="0" xfId="0" applyFont="1" applyFill="1"/>
    <xf numFmtId="166" fontId="9" fillId="0" borderId="0" xfId="0" applyNumberFormat="1" applyFont="1" applyFill="1"/>
    <xf numFmtId="166" fontId="6" fillId="0" borderId="9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7" fillId="0" borderId="0" xfId="0" applyFont="1" applyFill="1" applyAlignment="1">
      <alignment horizontal="right" vertical="center" wrapText="1"/>
    </xf>
    <xf numFmtId="0" fontId="11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17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7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6" fillId="0" borderId="3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6" fontId="3" fillId="0" borderId="0" xfId="0" applyNumberFormat="1" applyFont="1" applyFill="1"/>
    <xf numFmtId="0" fontId="3" fillId="0" borderId="1" xfId="0" applyFont="1" applyFill="1" applyBorder="1"/>
    <xf numFmtId="0" fontId="6" fillId="0" borderId="1" xfId="0" applyFont="1" applyFill="1" applyBorder="1"/>
    <xf numFmtId="0" fontId="6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6" fillId="0" borderId="6" xfId="0" applyFont="1" applyFill="1" applyBorder="1" applyAlignment="1">
      <alignment horizontal="left" vertical="center" wrapText="1"/>
    </xf>
    <xf numFmtId="2" fontId="16" fillId="0" borderId="3" xfId="3" applyNumberFormat="1" applyFont="1" applyFill="1" applyBorder="1" applyAlignment="1">
      <alignment horizontal="left" vertical="center" wrapText="1"/>
    </xf>
    <xf numFmtId="0" fontId="16" fillId="0" borderId="3" xfId="3" applyFont="1" applyFill="1" applyBorder="1" applyAlignment="1">
      <alignment horizontal="left" vertical="center" wrapText="1"/>
    </xf>
    <xf numFmtId="2" fontId="16" fillId="0" borderId="6" xfId="3" applyNumberFormat="1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3" xfId="3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 wrapText="1"/>
    </xf>
    <xf numFmtId="166" fontId="16" fillId="0" borderId="3" xfId="0" applyNumberFormat="1" applyFont="1" applyFill="1" applyBorder="1" applyAlignment="1">
      <alignment horizontal="center" vertical="center"/>
    </xf>
    <xf numFmtId="0" fontId="16" fillId="0" borderId="3" xfId="3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3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/>
    <xf numFmtId="0" fontId="22" fillId="0" borderId="4" xfId="3" applyFont="1" applyFill="1" applyBorder="1" applyAlignment="1">
      <alignment horizontal="left" vertical="center" wrapText="1"/>
    </xf>
    <xf numFmtId="0" fontId="16" fillId="0" borderId="6" xfId="3" applyNumberFormat="1" applyFont="1" applyFill="1" applyBorder="1" applyAlignment="1">
      <alignment horizontal="left" vertical="center" wrapText="1"/>
    </xf>
    <xf numFmtId="2" fontId="16" fillId="0" borderId="5" xfId="3" applyNumberFormat="1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0" fillId="0" borderId="0" xfId="0" applyFont="1" applyFill="1"/>
    <xf numFmtId="166" fontId="14" fillId="0" borderId="0" xfId="0" applyNumberFormat="1" applyFont="1" applyFill="1"/>
    <xf numFmtId="169" fontId="1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 wrapText="1"/>
    </xf>
    <xf numFmtId="167" fontId="16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70" fontId="27" fillId="0" borderId="0" xfId="0" applyNumberFormat="1" applyFont="1" applyFill="1" applyAlignment="1">
      <alignment horizontal="center" vertical="center"/>
    </xf>
    <xf numFmtId="171" fontId="2" fillId="0" borderId="0" xfId="0" applyNumberFormat="1" applyFont="1" applyFill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horizontal="center"/>
    </xf>
    <xf numFmtId="0" fontId="16" fillId="0" borderId="6" xfId="3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/>
    </xf>
    <xf numFmtId="166" fontId="28" fillId="0" borderId="3" xfId="0" applyNumberFormat="1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left" vertical="center"/>
    </xf>
    <xf numFmtId="167" fontId="31" fillId="0" borderId="3" xfId="0" applyNumberFormat="1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/>
    </xf>
    <xf numFmtId="0" fontId="33" fillId="0" borderId="3" xfId="0" applyFont="1" applyFill="1" applyBorder="1" applyAlignment="1">
      <alignment horizontal="left"/>
    </xf>
    <xf numFmtId="0" fontId="31" fillId="0" borderId="3" xfId="0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horizontal="left" vertical="center"/>
    </xf>
    <xf numFmtId="166" fontId="28" fillId="0" borderId="3" xfId="0" applyNumberFormat="1" applyFont="1" applyFill="1" applyBorder="1" applyAlignment="1">
      <alignment horizontal="left" vertical="center" wrapText="1"/>
    </xf>
    <xf numFmtId="166" fontId="26" fillId="0" borderId="3" xfId="0" applyNumberFormat="1" applyFont="1" applyFill="1" applyBorder="1" applyAlignment="1">
      <alignment horizontal="left" vertical="center"/>
    </xf>
    <xf numFmtId="166" fontId="32" fillId="0" borderId="3" xfId="3" applyNumberFormat="1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justify" vertical="center"/>
    </xf>
    <xf numFmtId="0" fontId="35" fillId="0" borderId="3" xfId="7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0" fontId="35" fillId="2" borderId="3" xfId="7" applyFont="1" applyFill="1" applyBorder="1" applyAlignment="1">
      <alignment horizontal="center" vertical="center"/>
    </xf>
    <xf numFmtId="0" fontId="23" fillId="0" borderId="3" xfId="0" applyFont="1" applyFill="1" applyBorder="1"/>
    <xf numFmtId="0" fontId="24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</cellXfs>
  <cellStyles count="8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Обычный 7" xfId="7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2"/>
  <sheetViews>
    <sheetView tabSelected="1" view="pageBreakPreview" topLeftCell="A61" zoomScale="55" zoomScaleNormal="40" zoomScaleSheetLayoutView="55" zoomScalePageLayoutView="55" workbookViewId="0">
      <selection activeCell="E79" sqref="E79"/>
    </sheetView>
  </sheetViews>
  <sheetFormatPr defaultColWidth="8.85546875" defaultRowHeight="21" outlineLevelRow="1" outlineLevelCol="1"/>
  <cols>
    <col min="1" max="1" width="19" style="44" customWidth="1"/>
    <col min="2" max="2" width="99.28515625" style="24" customWidth="1"/>
    <col min="3" max="3" width="22.140625" style="24" customWidth="1"/>
    <col min="4" max="4" width="12" style="24" customWidth="1" outlineLevel="1"/>
    <col min="5" max="5" width="16" style="24" customWidth="1" outlineLevel="1"/>
    <col min="6" max="6" width="15.28515625" style="24" customWidth="1" outlineLevel="1"/>
    <col min="7" max="7" width="14.85546875" style="24" customWidth="1" outlineLevel="1"/>
    <col min="8" max="8" width="14.7109375" style="24" customWidth="1" outlineLevel="1"/>
    <col min="9" max="9" width="14.42578125" style="24" customWidth="1" outlineLevel="1"/>
    <col min="10" max="10" width="12.5703125" style="24" customWidth="1" outlineLevel="1"/>
    <col min="11" max="11" width="14.7109375" style="24" customWidth="1" outlineLevel="1" collapsed="1"/>
    <col min="12" max="13" width="14.7109375" style="24" customWidth="1" outlineLevel="1"/>
    <col min="14" max="14" width="16.5703125" style="24" customWidth="1"/>
    <col min="15" max="15" width="15.85546875" style="24" customWidth="1"/>
    <col min="16" max="16" width="16.7109375" style="24" customWidth="1"/>
    <col min="17" max="19" width="15.7109375" style="24" customWidth="1" outlineLevel="1"/>
    <col min="20" max="22" width="15.7109375" style="24" customWidth="1"/>
    <col min="23" max="23" width="91.42578125" style="113" customWidth="1" outlineLevel="1"/>
    <col min="24" max="24" width="8.85546875" style="18"/>
    <col min="25" max="16384" width="8.85546875" style="10"/>
  </cols>
  <sheetData>
    <row r="1" spans="1:23" ht="49.5" customHeight="1" outlineLevel="1">
      <c r="P1" s="25"/>
      <c r="Q1" s="25"/>
      <c r="S1" s="26"/>
      <c r="T1" s="164" t="s">
        <v>11</v>
      </c>
      <c r="U1" s="164"/>
      <c r="V1" s="164"/>
    </row>
    <row r="2" spans="1:23" outlineLevel="1">
      <c r="P2" s="25"/>
      <c r="Q2" s="25"/>
      <c r="S2" s="27"/>
      <c r="T2" s="165" t="s">
        <v>12</v>
      </c>
      <c r="U2" s="165"/>
      <c r="V2" s="165"/>
    </row>
    <row r="3" spans="1:23" outlineLevel="1">
      <c r="P3" s="25"/>
      <c r="Q3" s="25"/>
      <c r="S3" s="27"/>
      <c r="T3" s="165" t="s">
        <v>353</v>
      </c>
      <c r="U3" s="165"/>
      <c r="V3" s="165"/>
    </row>
    <row r="4" spans="1:23" ht="18.75" customHeight="1" outlineLevel="1">
      <c r="P4" s="25"/>
      <c r="Q4" s="25"/>
      <c r="S4" s="28"/>
      <c r="T4" s="166" t="s">
        <v>92</v>
      </c>
      <c r="U4" s="166"/>
      <c r="V4" s="166"/>
    </row>
    <row r="5" spans="1:23" ht="18.75" outlineLevel="1">
      <c r="P5" s="25"/>
      <c r="Q5" s="25"/>
      <c r="S5" s="29"/>
      <c r="T5" s="167" t="s">
        <v>354</v>
      </c>
      <c r="U5" s="167"/>
      <c r="V5" s="167"/>
      <c r="W5" s="167"/>
    </row>
    <row r="6" spans="1:23" outlineLevel="1">
      <c r="P6" s="30"/>
      <c r="Q6" s="30"/>
      <c r="R6" s="20"/>
      <c r="S6" s="20"/>
      <c r="T6" s="163"/>
      <c r="U6" s="163"/>
      <c r="V6" s="163"/>
    </row>
    <row r="7" spans="1:23" outlineLevel="1">
      <c r="P7" s="30"/>
      <c r="Q7" s="30"/>
      <c r="S7" s="31"/>
      <c r="T7" s="169" t="s">
        <v>13</v>
      </c>
      <c r="U7" s="169"/>
      <c r="V7" s="169"/>
    </row>
    <row r="8" spans="1:23" ht="18" customHeight="1" outlineLevel="1">
      <c r="P8" s="170" t="s">
        <v>311</v>
      </c>
      <c r="Q8" s="170"/>
      <c r="R8" s="170"/>
      <c r="S8" s="170"/>
      <c r="T8" s="170"/>
      <c r="U8" s="170"/>
      <c r="V8" s="170"/>
    </row>
    <row r="9" spans="1:23" outlineLevel="1">
      <c r="P9" s="30"/>
      <c r="Q9" s="30"/>
      <c r="R9" s="20"/>
      <c r="S9" s="20"/>
      <c r="T9" s="20"/>
      <c r="U9" s="20"/>
      <c r="V9" s="32" t="s">
        <v>14</v>
      </c>
    </row>
    <row r="10" spans="1:23" ht="22.5">
      <c r="A10" s="171" t="s">
        <v>127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43"/>
    </row>
    <row r="11" spans="1:23" ht="22.5">
      <c r="A11" s="171" t="s">
        <v>161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43"/>
    </row>
    <row r="12" spans="1:23"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119"/>
      <c r="U12" s="120"/>
      <c r="V12" s="21"/>
    </row>
    <row r="13" spans="1:23" ht="49.5" customHeight="1">
      <c r="A13" s="159" t="s">
        <v>0</v>
      </c>
      <c r="B13" s="159" t="s">
        <v>1</v>
      </c>
      <c r="C13" s="159" t="s">
        <v>431</v>
      </c>
      <c r="D13" s="159" t="s">
        <v>119</v>
      </c>
      <c r="E13" s="159" t="s">
        <v>100</v>
      </c>
      <c r="F13" s="159" t="s">
        <v>98</v>
      </c>
      <c r="G13" s="159" t="s">
        <v>99</v>
      </c>
      <c r="H13" s="159" t="s">
        <v>101</v>
      </c>
      <c r="I13" s="159" t="s">
        <v>96</v>
      </c>
      <c r="J13" s="159" t="s">
        <v>97</v>
      </c>
      <c r="K13" s="159" t="s">
        <v>4</v>
      </c>
      <c r="L13" s="159"/>
      <c r="M13" s="159"/>
      <c r="N13" s="159"/>
      <c r="O13" s="159"/>
      <c r="P13" s="159"/>
      <c r="Q13" s="159" t="s">
        <v>6</v>
      </c>
      <c r="R13" s="159"/>
      <c r="S13" s="159"/>
      <c r="T13" s="159"/>
      <c r="U13" s="159"/>
      <c r="V13" s="159"/>
      <c r="W13" s="160" t="s">
        <v>407</v>
      </c>
    </row>
    <row r="14" spans="1:23" ht="57" customHeight="1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44" t="s">
        <v>111</v>
      </c>
      <c r="L14" s="144" t="s">
        <v>112</v>
      </c>
      <c r="M14" s="144" t="s">
        <v>113</v>
      </c>
      <c r="N14" s="144" t="s">
        <v>114</v>
      </c>
      <c r="O14" s="144" t="s">
        <v>115</v>
      </c>
      <c r="P14" s="144" t="s">
        <v>5</v>
      </c>
      <c r="Q14" s="144" t="s">
        <v>111</v>
      </c>
      <c r="R14" s="144" t="s">
        <v>112</v>
      </c>
      <c r="S14" s="144" t="s">
        <v>113</v>
      </c>
      <c r="T14" s="144" t="s">
        <v>114</v>
      </c>
      <c r="U14" s="144" t="s">
        <v>115</v>
      </c>
      <c r="V14" s="144" t="s">
        <v>5</v>
      </c>
      <c r="W14" s="161"/>
    </row>
    <row r="15" spans="1:23" ht="49.5" customHeight="1">
      <c r="A15" s="146"/>
      <c r="B15" s="46"/>
      <c r="C15" s="46"/>
      <c r="D15" s="146" t="s">
        <v>2</v>
      </c>
      <c r="E15" s="144" t="s">
        <v>95</v>
      </c>
      <c r="F15" s="144"/>
      <c r="G15" s="144"/>
      <c r="H15" s="144" t="s">
        <v>3</v>
      </c>
      <c r="I15" s="144" t="s">
        <v>3</v>
      </c>
      <c r="J15" s="144" t="s">
        <v>3</v>
      </c>
      <c r="K15" s="144" t="s">
        <v>95</v>
      </c>
      <c r="L15" s="144" t="s">
        <v>95</v>
      </c>
      <c r="M15" s="144" t="s">
        <v>95</v>
      </c>
      <c r="N15" s="144" t="s">
        <v>95</v>
      </c>
      <c r="O15" s="144" t="s">
        <v>95</v>
      </c>
      <c r="P15" s="144" t="s">
        <v>95</v>
      </c>
      <c r="Q15" s="144" t="s">
        <v>3</v>
      </c>
      <c r="R15" s="144" t="s">
        <v>3</v>
      </c>
      <c r="S15" s="144" t="s">
        <v>3</v>
      </c>
      <c r="T15" s="144" t="s">
        <v>3</v>
      </c>
      <c r="U15" s="144" t="s">
        <v>3</v>
      </c>
      <c r="V15" s="144" t="s">
        <v>3</v>
      </c>
      <c r="W15" s="162"/>
    </row>
    <row r="16" spans="1:23" ht="57.75" customHeight="1">
      <c r="A16" s="145"/>
      <c r="B16" s="146" t="s">
        <v>7</v>
      </c>
      <c r="C16" s="150"/>
      <c r="D16" s="33"/>
      <c r="E16" s="144" t="s">
        <v>415</v>
      </c>
      <c r="F16" s="33"/>
      <c r="G16" s="33"/>
      <c r="H16" s="22">
        <f>H17+H62</f>
        <v>2222.6292540619975</v>
      </c>
      <c r="I16" s="22">
        <f>I17+I62</f>
        <v>2222.6292540619975</v>
      </c>
      <c r="J16" s="22"/>
      <c r="K16" s="34" t="s">
        <v>223</v>
      </c>
      <c r="L16" s="34" t="s">
        <v>160</v>
      </c>
      <c r="M16" s="34" t="s">
        <v>318</v>
      </c>
      <c r="N16" s="34" t="s">
        <v>386</v>
      </c>
      <c r="O16" s="34" t="s">
        <v>413</v>
      </c>
      <c r="P16" s="34" t="s">
        <v>414</v>
      </c>
      <c r="Q16" s="22">
        <f t="shared" ref="Q16:V16" si="0">Q17+Q62</f>
        <v>386.78164260350002</v>
      </c>
      <c r="R16" s="22">
        <f t="shared" si="0"/>
        <v>399.76824856536405</v>
      </c>
      <c r="S16" s="22">
        <f t="shared" si="0"/>
        <v>505.17824829762685</v>
      </c>
      <c r="T16" s="22">
        <f t="shared" si="0"/>
        <v>466.40111461000004</v>
      </c>
      <c r="U16" s="22">
        <f t="shared" si="0"/>
        <v>464.49999998550663</v>
      </c>
      <c r="V16" s="22">
        <f t="shared" si="0"/>
        <v>2222.6292540619975</v>
      </c>
      <c r="W16" s="130"/>
    </row>
    <row r="17" spans="1:23" ht="75" customHeight="1">
      <c r="A17" s="145">
        <v>1</v>
      </c>
      <c r="B17" s="144" t="s">
        <v>8</v>
      </c>
      <c r="C17" s="148"/>
      <c r="D17" s="33"/>
      <c r="E17" s="144" t="str">
        <f>E18</f>
        <v>99,67 МВА
88,33 км</v>
      </c>
      <c r="F17" s="33"/>
      <c r="G17" s="33"/>
      <c r="H17" s="22">
        <f>H18+H57</f>
        <v>945.84269835325017</v>
      </c>
      <c r="I17" s="22">
        <f>I18+I57</f>
        <v>945.84269835325017</v>
      </c>
      <c r="J17" s="22"/>
      <c r="K17" s="144" t="str">
        <f t="shared" ref="K17:O17" si="1">K18</f>
        <v>4,87 МВА
15,7 км</v>
      </c>
      <c r="L17" s="144" t="str">
        <f t="shared" si="1"/>
        <v>7,2 МВА
12,2 км</v>
      </c>
      <c r="M17" s="144" t="str">
        <f>M18</f>
        <v>17,28 МВА
16,2 км</v>
      </c>
      <c r="N17" s="144" t="str">
        <f>N18</f>
        <v>5,51 МВА
10,73 км</v>
      </c>
      <c r="O17" s="144" t="str">
        <f t="shared" si="1"/>
        <v>56,81 МВА
33,5 км</v>
      </c>
      <c r="P17" s="144" t="str">
        <f>P18</f>
        <v>91,67 МВА
88,33 км</v>
      </c>
      <c r="Q17" s="22">
        <f t="shared" ref="Q17:V17" si="2">Q18+Q57</f>
        <v>65.879854100000003</v>
      </c>
      <c r="R17" s="22">
        <f t="shared" si="2"/>
        <v>156.04181983268001</v>
      </c>
      <c r="S17" s="22">
        <f t="shared" si="2"/>
        <v>232.90979310445121</v>
      </c>
      <c r="T17" s="22">
        <f t="shared" si="2"/>
        <v>222.60059591000001</v>
      </c>
      <c r="U17" s="22">
        <f t="shared" si="2"/>
        <v>268.41063540611901</v>
      </c>
      <c r="V17" s="22">
        <f t="shared" si="2"/>
        <v>945.84269835325017</v>
      </c>
      <c r="W17" s="129"/>
    </row>
    <row r="18" spans="1:23" ht="85.9" customHeight="1">
      <c r="A18" s="16" t="s">
        <v>10</v>
      </c>
      <c r="B18" s="144" t="s">
        <v>9</v>
      </c>
      <c r="C18" s="148"/>
      <c r="D18" s="33"/>
      <c r="E18" s="144" t="s">
        <v>381</v>
      </c>
      <c r="F18" s="35"/>
      <c r="G18" s="33"/>
      <c r="H18" s="22">
        <f>SUM(H19:H41)</f>
        <v>795.60069835325021</v>
      </c>
      <c r="I18" s="22">
        <f>SUM(I19:I41)</f>
        <v>795.60069835325021</v>
      </c>
      <c r="J18" s="22"/>
      <c r="K18" s="144" t="s">
        <v>157</v>
      </c>
      <c r="L18" s="144" t="s">
        <v>158</v>
      </c>
      <c r="M18" s="144" t="s">
        <v>243</v>
      </c>
      <c r="N18" s="144" t="s">
        <v>383</v>
      </c>
      <c r="O18" s="144" t="s">
        <v>384</v>
      </c>
      <c r="P18" s="144" t="s">
        <v>385</v>
      </c>
      <c r="Q18" s="22">
        <f>SUM(Q19:Q40)</f>
        <v>45.879854100000003</v>
      </c>
      <c r="R18" s="22">
        <f>SUM(R19:R40)</f>
        <v>131.04181983268001</v>
      </c>
      <c r="S18" s="22">
        <f>SUM(S19:S40)</f>
        <v>202.90979310445121</v>
      </c>
      <c r="T18" s="22">
        <f>T19+T23+T28+T29+T40+T41</f>
        <v>207.60059591000001</v>
      </c>
      <c r="U18" s="22">
        <f>SUM(U19:U41)</f>
        <v>208.16863540611899</v>
      </c>
      <c r="V18" s="22">
        <f>SUM(V19:V41)</f>
        <v>795.60069835325021</v>
      </c>
      <c r="W18" s="131"/>
    </row>
    <row r="19" spans="1:23" ht="88.5" customHeight="1">
      <c r="A19" s="16" t="s">
        <v>15</v>
      </c>
      <c r="B19" s="11" t="s">
        <v>254</v>
      </c>
      <c r="C19" s="153" t="s">
        <v>432</v>
      </c>
      <c r="D19" s="9" t="s">
        <v>16</v>
      </c>
      <c r="E19" s="9" t="str">
        <f>P19</f>
        <v>18,29 МВА
24,54 км</v>
      </c>
      <c r="F19" s="145">
        <v>2020</v>
      </c>
      <c r="G19" s="145">
        <v>2024</v>
      </c>
      <c r="H19" s="8">
        <f t="shared" ref="H19:H40" si="3">V19</f>
        <v>140.11347764999999</v>
      </c>
      <c r="I19" s="8">
        <f>H19</f>
        <v>140.11347764999999</v>
      </c>
      <c r="J19" s="8"/>
      <c r="K19" s="9" t="s">
        <v>102</v>
      </c>
      <c r="L19" s="9" t="s">
        <v>144</v>
      </c>
      <c r="M19" s="9" t="s">
        <v>232</v>
      </c>
      <c r="N19" s="9" t="s">
        <v>346</v>
      </c>
      <c r="O19" s="9" t="s">
        <v>365</v>
      </c>
      <c r="P19" s="9" t="s">
        <v>366</v>
      </c>
      <c r="Q19" s="7">
        <v>17.989024400000002</v>
      </c>
      <c r="R19" s="7">
        <v>18.160499999999999</v>
      </c>
      <c r="S19" s="7">
        <v>26</v>
      </c>
      <c r="T19" s="6">
        <f>SUM(T20:T22)</f>
        <v>27.70870665</v>
      </c>
      <c r="U19" s="7">
        <f>52.6552466-2.4</f>
        <v>50.2552466</v>
      </c>
      <c r="V19" s="8">
        <f>Q19+R19+S19+T19+U19</f>
        <v>140.11347764999999</v>
      </c>
      <c r="W19" s="131"/>
    </row>
    <row r="20" spans="1:23" s="99" customFormat="1" ht="88.5" customHeight="1" outlineLevel="1">
      <c r="A20" s="16"/>
      <c r="B20" s="85" t="s">
        <v>246</v>
      </c>
      <c r="C20" s="156"/>
      <c r="D20" s="92"/>
      <c r="E20" s="92"/>
      <c r="F20" s="108"/>
      <c r="G20" s="98"/>
      <c r="H20" s="95"/>
      <c r="I20" s="95"/>
      <c r="J20" s="95"/>
      <c r="K20" s="92"/>
      <c r="L20" s="92"/>
      <c r="M20" s="92"/>
      <c r="N20" s="92" t="s">
        <v>321</v>
      </c>
      <c r="O20" s="92"/>
      <c r="P20" s="92"/>
      <c r="Q20" s="94"/>
      <c r="R20" s="94"/>
      <c r="S20" s="94"/>
      <c r="T20" s="93">
        <v>3.5575379900000001</v>
      </c>
      <c r="U20" s="94"/>
      <c r="V20" s="95"/>
      <c r="W20" s="132" t="s">
        <v>397</v>
      </c>
    </row>
    <row r="21" spans="1:23" s="99" customFormat="1" ht="88.5" customHeight="1" outlineLevel="1">
      <c r="A21" s="142"/>
      <c r="B21" s="86" t="s">
        <v>278</v>
      </c>
      <c r="C21" s="156"/>
      <c r="D21" s="92"/>
      <c r="E21" s="92"/>
      <c r="F21" s="98"/>
      <c r="G21" s="98"/>
      <c r="H21" s="95"/>
      <c r="I21" s="95"/>
      <c r="J21" s="95"/>
      <c r="K21" s="92"/>
      <c r="L21" s="92"/>
      <c r="M21" s="92"/>
      <c r="N21" s="92" t="s">
        <v>320</v>
      </c>
      <c r="O21" s="92"/>
      <c r="P21" s="92"/>
      <c r="Q21" s="94"/>
      <c r="R21" s="94"/>
      <c r="S21" s="94"/>
      <c r="T21" s="116">
        <v>4.3135640000000004</v>
      </c>
      <c r="U21" s="94"/>
      <c r="V21" s="95"/>
      <c r="W21" s="132" t="s">
        <v>398</v>
      </c>
    </row>
    <row r="22" spans="1:23" s="99" customFormat="1" ht="102" customHeight="1" outlineLevel="1">
      <c r="A22" s="142"/>
      <c r="B22" s="127" t="s">
        <v>391</v>
      </c>
      <c r="C22" s="156"/>
      <c r="D22" s="92"/>
      <c r="E22" s="92"/>
      <c r="F22" s="98"/>
      <c r="G22" s="98"/>
      <c r="H22" s="95"/>
      <c r="I22" s="95"/>
      <c r="J22" s="95"/>
      <c r="K22" s="92"/>
      <c r="L22" s="92"/>
      <c r="M22" s="92"/>
      <c r="N22" s="92" t="s">
        <v>355</v>
      </c>
      <c r="O22" s="92"/>
      <c r="P22" s="92"/>
      <c r="Q22" s="94"/>
      <c r="R22" s="94"/>
      <c r="S22" s="94"/>
      <c r="T22" s="116">
        <v>19.83760466</v>
      </c>
      <c r="U22" s="94"/>
      <c r="V22" s="95"/>
      <c r="W22" s="132" t="s">
        <v>399</v>
      </c>
    </row>
    <row r="23" spans="1:23" s="18" customFormat="1" ht="88.5" customHeight="1">
      <c r="A23" s="16" t="s">
        <v>18</v>
      </c>
      <c r="B23" s="84" t="s">
        <v>255</v>
      </c>
      <c r="C23" s="153" t="s">
        <v>433</v>
      </c>
      <c r="D23" s="9" t="s">
        <v>16</v>
      </c>
      <c r="E23" s="9" t="str">
        <f t="shared" ref="E23:E28" si="4">P23</f>
        <v>12,4 МВА
15,5 км</v>
      </c>
      <c r="F23" s="145">
        <v>2020</v>
      </c>
      <c r="G23" s="145">
        <v>2024</v>
      </c>
      <c r="H23" s="8">
        <f t="shared" si="3"/>
        <v>49.654913038707988</v>
      </c>
      <c r="I23" s="8">
        <f t="shared" ref="I23:I40" si="5">H23</f>
        <v>49.654913038707988</v>
      </c>
      <c r="J23" s="8"/>
      <c r="K23" s="9" t="s">
        <v>103</v>
      </c>
      <c r="L23" s="9" t="s">
        <v>143</v>
      </c>
      <c r="M23" s="9" t="s">
        <v>227</v>
      </c>
      <c r="N23" s="9" t="s">
        <v>282</v>
      </c>
      <c r="O23" s="9" t="s">
        <v>103</v>
      </c>
      <c r="P23" s="9" t="s">
        <v>307</v>
      </c>
      <c r="Q23" s="7">
        <v>8.2472742000000014</v>
      </c>
      <c r="R23" s="7">
        <v>7.8474901408000015</v>
      </c>
      <c r="S23" s="7">
        <v>12.033001051999999</v>
      </c>
      <c r="T23" s="6">
        <f>SUM(T24:T27)</f>
        <v>11.748471839999999</v>
      </c>
      <c r="U23" s="7">
        <v>9.7786758059079855</v>
      </c>
      <c r="V23" s="8">
        <f>Q23+R23+S23+T23+U23</f>
        <v>49.654913038707988</v>
      </c>
      <c r="W23" s="131"/>
    </row>
    <row r="24" spans="1:23" s="99" customFormat="1" ht="108" customHeight="1" outlineLevel="1">
      <c r="A24" s="114"/>
      <c r="B24" s="87" t="s">
        <v>280</v>
      </c>
      <c r="C24" s="156"/>
      <c r="D24" s="92"/>
      <c r="E24" s="92"/>
      <c r="F24" s="98"/>
      <c r="G24" s="98"/>
      <c r="H24" s="95"/>
      <c r="I24" s="95"/>
      <c r="J24" s="95"/>
      <c r="K24" s="92"/>
      <c r="L24" s="92"/>
      <c r="M24" s="92"/>
      <c r="N24" s="92" t="s">
        <v>279</v>
      </c>
      <c r="O24" s="92"/>
      <c r="P24" s="92"/>
      <c r="Q24" s="94"/>
      <c r="R24" s="94"/>
      <c r="S24" s="94"/>
      <c r="T24" s="93">
        <v>4.5663204899999998</v>
      </c>
      <c r="U24" s="94"/>
      <c r="V24" s="95"/>
      <c r="W24" s="133" t="s">
        <v>420</v>
      </c>
    </row>
    <row r="25" spans="1:23" s="99" customFormat="1" ht="107.25" customHeight="1" outlineLevel="1">
      <c r="A25" s="114"/>
      <c r="B25" s="85" t="s">
        <v>281</v>
      </c>
      <c r="C25" s="156"/>
      <c r="D25" s="92"/>
      <c r="E25" s="92"/>
      <c r="F25" s="98"/>
      <c r="G25" s="98"/>
      <c r="H25" s="95"/>
      <c r="I25" s="95"/>
      <c r="J25" s="95"/>
      <c r="K25" s="92"/>
      <c r="L25" s="92"/>
      <c r="M25" s="92"/>
      <c r="N25" s="92" t="s">
        <v>279</v>
      </c>
      <c r="O25" s="92"/>
      <c r="P25" s="92"/>
      <c r="Q25" s="94"/>
      <c r="R25" s="94"/>
      <c r="S25" s="94"/>
      <c r="T25" s="93">
        <v>4.9350723300000006</v>
      </c>
      <c r="U25" s="94"/>
      <c r="V25" s="95"/>
      <c r="W25" s="133" t="s">
        <v>420</v>
      </c>
    </row>
    <row r="26" spans="1:23" s="99" customFormat="1" ht="113.25" customHeight="1" outlineLevel="1">
      <c r="A26" s="114"/>
      <c r="B26" s="85" t="s">
        <v>247</v>
      </c>
      <c r="C26" s="156"/>
      <c r="D26" s="92"/>
      <c r="E26" s="92"/>
      <c r="F26" s="98"/>
      <c r="G26" s="98"/>
      <c r="H26" s="95"/>
      <c r="I26" s="95"/>
      <c r="J26" s="95"/>
      <c r="K26" s="92"/>
      <c r="L26" s="92"/>
      <c r="M26" s="92"/>
      <c r="N26" s="92" t="s">
        <v>271</v>
      </c>
      <c r="O26" s="92"/>
      <c r="P26" s="92"/>
      <c r="Q26" s="94"/>
      <c r="R26" s="94"/>
      <c r="S26" s="94"/>
      <c r="T26" s="93">
        <v>1.0791291000000001</v>
      </c>
      <c r="U26" s="94"/>
      <c r="V26" s="95"/>
      <c r="W26" s="133" t="s">
        <v>420</v>
      </c>
    </row>
    <row r="27" spans="1:23" s="99" customFormat="1" ht="104.25" customHeight="1" outlineLevel="1">
      <c r="A27" s="114"/>
      <c r="B27" s="86" t="s">
        <v>248</v>
      </c>
      <c r="C27" s="86"/>
      <c r="D27" s="92"/>
      <c r="E27" s="92"/>
      <c r="F27" s="98"/>
      <c r="G27" s="98"/>
      <c r="H27" s="95"/>
      <c r="I27" s="95"/>
      <c r="J27" s="95"/>
      <c r="K27" s="92"/>
      <c r="L27" s="92"/>
      <c r="M27" s="92"/>
      <c r="N27" s="92" t="s">
        <v>283</v>
      </c>
      <c r="O27" s="92"/>
      <c r="P27" s="92"/>
      <c r="Q27" s="94"/>
      <c r="R27" s="94"/>
      <c r="S27" s="94"/>
      <c r="T27" s="93">
        <v>1.1679499200000001</v>
      </c>
      <c r="U27" s="94"/>
      <c r="V27" s="95"/>
      <c r="W27" s="133" t="s">
        <v>420</v>
      </c>
    </row>
    <row r="28" spans="1:23" s="18" customFormat="1" ht="88.5" customHeight="1">
      <c r="A28" s="16" t="s">
        <v>20</v>
      </c>
      <c r="B28" s="11" t="s">
        <v>19</v>
      </c>
      <c r="C28" s="153" t="s">
        <v>434</v>
      </c>
      <c r="D28" s="9" t="s">
        <v>16</v>
      </c>
      <c r="E28" s="9" t="str">
        <f t="shared" si="4"/>
        <v>3,71 МВА
11,7 км</v>
      </c>
      <c r="F28" s="145">
        <v>2020</v>
      </c>
      <c r="G28" s="145">
        <v>2024</v>
      </c>
      <c r="H28" s="8">
        <f t="shared" si="3"/>
        <v>45.794527171503013</v>
      </c>
      <c r="I28" s="8">
        <f t="shared" si="5"/>
        <v>45.794527171503013</v>
      </c>
      <c r="J28" s="145"/>
      <c r="K28" s="9" t="s">
        <v>116</v>
      </c>
      <c r="L28" s="9" t="s">
        <v>142</v>
      </c>
      <c r="M28" s="9" t="s">
        <v>244</v>
      </c>
      <c r="N28" s="9"/>
      <c r="O28" s="9" t="s">
        <v>360</v>
      </c>
      <c r="P28" s="9" t="s">
        <v>361</v>
      </c>
      <c r="Q28" s="7">
        <v>9.3962813000000001</v>
      </c>
      <c r="R28" s="7">
        <v>9.8097176772000001</v>
      </c>
      <c r="S28" s="7">
        <v>15.447490999999999</v>
      </c>
      <c r="T28" s="6">
        <v>0</v>
      </c>
      <c r="U28" s="7">
        <v>11.141037194303015</v>
      </c>
      <c r="V28" s="8">
        <f>Q28+R28+S28+T28+U28</f>
        <v>45.794527171503013</v>
      </c>
      <c r="W28" s="131"/>
    </row>
    <row r="29" spans="1:23" s="18" customFormat="1" ht="88.5" customHeight="1">
      <c r="A29" s="16" t="s">
        <v>21</v>
      </c>
      <c r="B29" s="47" t="s">
        <v>256</v>
      </c>
      <c r="C29" s="153" t="s">
        <v>435</v>
      </c>
      <c r="D29" s="9" t="s">
        <v>16</v>
      </c>
      <c r="E29" s="9" t="str">
        <f>P29</f>
        <v>7,02 МВА
14,48 км</v>
      </c>
      <c r="F29" s="145">
        <v>2020</v>
      </c>
      <c r="G29" s="145">
        <v>2024</v>
      </c>
      <c r="H29" s="8">
        <f>V29</f>
        <v>52.015819168359194</v>
      </c>
      <c r="I29" s="8">
        <f>H29</f>
        <v>52.015819168359194</v>
      </c>
      <c r="J29" s="9"/>
      <c r="K29" s="9" t="s">
        <v>103</v>
      </c>
      <c r="L29" s="9" t="s">
        <v>145</v>
      </c>
      <c r="M29" s="9" t="s">
        <v>237</v>
      </c>
      <c r="N29" s="9" t="s">
        <v>347</v>
      </c>
      <c r="O29" s="9" t="s">
        <v>103</v>
      </c>
      <c r="P29" s="9" t="s">
        <v>348</v>
      </c>
      <c r="Q29" s="7">
        <v>8.2472742000000014</v>
      </c>
      <c r="R29" s="7">
        <v>4.7279999999999998</v>
      </c>
      <c r="S29" s="7">
        <v>11.989001052451201</v>
      </c>
      <c r="T29" s="6">
        <f>SUM(T30:T38)</f>
        <v>17.272868110000001</v>
      </c>
      <c r="U29" s="7">
        <v>9.7786758059079855</v>
      </c>
      <c r="V29" s="8">
        <f>Q29+R29+S29+T29+U29</f>
        <v>52.015819168359194</v>
      </c>
      <c r="W29" s="131"/>
    </row>
    <row r="30" spans="1:23" s="99" customFormat="1" ht="88.5" customHeight="1" outlineLevel="1">
      <c r="A30" s="114"/>
      <c r="B30" s="88" t="s">
        <v>249</v>
      </c>
      <c r="D30" s="92"/>
      <c r="E30" s="92"/>
      <c r="F30" s="98"/>
      <c r="G30" s="98"/>
      <c r="H30" s="95"/>
      <c r="I30" s="95"/>
      <c r="J30" s="92"/>
      <c r="K30" s="92"/>
      <c r="L30" s="92"/>
      <c r="M30" s="92"/>
      <c r="N30" s="92" t="s">
        <v>284</v>
      </c>
      <c r="O30" s="92"/>
      <c r="P30" s="92"/>
      <c r="Q30" s="94"/>
      <c r="R30" s="94"/>
      <c r="S30" s="94"/>
      <c r="T30" s="93">
        <v>3.3826749999999999</v>
      </c>
      <c r="U30" s="94"/>
      <c r="V30" s="95"/>
      <c r="W30" s="132" t="s">
        <v>397</v>
      </c>
    </row>
    <row r="31" spans="1:23" s="99" customFormat="1" ht="88.5" customHeight="1" outlineLevel="1">
      <c r="A31" s="115"/>
      <c r="B31" s="88" t="s">
        <v>286</v>
      </c>
      <c r="C31" s="88"/>
      <c r="D31" s="92"/>
      <c r="E31" s="92"/>
      <c r="F31" s="98"/>
      <c r="G31" s="98"/>
      <c r="H31" s="95"/>
      <c r="I31" s="95"/>
      <c r="J31" s="92"/>
      <c r="K31" s="92"/>
      <c r="L31" s="92"/>
      <c r="M31" s="92"/>
      <c r="N31" s="92" t="s">
        <v>285</v>
      </c>
      <c r="O31" s="92"/>
      <c r="P31" s="92"/>
      <c r="Q31" s="94"/>
      <c r="R31" s="94"/>
      <c r="S31" s="94"/>
      <c r="T31" s="93">
        <v>6.9082690000000007</v>
      </c>
      <c r="U31" s="94"/>
      <c r="V31" s="95"/>
      <c r="W31" s="132" t="s">
        <v>397</v>
      </c>
    </row>
    <row r="32" spans="1:23" s="99" customFormat="1" ht="88.5" customHeight="1" outlineLevel="1">
      <c r="A32" s="114"/>
      <c r="B32" s="89" t="s">
        <v>250</v>
      </c>
      <c r="C32" s="89"/>
      <c r="D32" s="92"/>
      <c r="E32" s="92"/>
      <c r="F32" s="98"/>
      <c r="G32" s="98"/>
      <c r="H32" s="95"/>
      <c r="I32" s="95"/>
      <c r="J32" s="92"/>
      <c r="K32" s="92"/>
      <c r="L32" s="92"/>
      <c r="M32" s="92"/>
      <c r="N32" s="92" t="s">
        <v>287</v>
      </c>
      <c r="O32" s="92"/>
      <c r="P32" s="92"/>
      <c r="Q32" s="94"/>
      <c r="R32" s="94"/>
      <c r="S32" s="94"/>
      <c r="T32" s="93">
        <v>0.24251671</v>
      </c>
      <c r="U32" s="94"/>
      <c r="V32" s="95"/>
      <c r="W32" s="132" t="s">
        <v>400</v>
      </c>
    </row>
    <row r="33" spans="1:24" s="99" customFormat="1" ht="88.5" customHeight="1" outlineLevel="1">
      <c r="A33" s="114"/>
      <c r="B33" s="89" t="s">
        <v>251</v>
      </c>
      <c r="C33" s="89"/>
      <c r="D33" s="92"/>
      <c r="E33" s="92"/>
      <c r="F33" s="98"/>
      <c r="G33" s="98"/>
      <c r="H33" s="95"/>
      <c r="I33" s="95"/>
      <c r="J33" s="92"/>
      <c r="K33" s="92"/>
      <c r="L33" s="92"/>
      <c r="M33" s="92"/>
      <c r="N33" s="92" t="s">
        <v>288</v>
      </c>
      <c r="O33" s="92"/>
      <c r="P33" s="92"/>
      <c r="Q33" s="94"/>
      <c r="R33" s="94"/>
      <c r="S33" s="94"/>
      <c r="T33" s="93">
        <v>0.31231304999999998</v>
      </c>
      <c r="U33" s="94"/>
      <c r="V33" s="95"/>
      <c r="W33" s="132" t="s">
        <v>400</v>
      </c>
    </row>
    <row r="34" spans="1:24" s="99" customFormat="1" ht="88.5" customHeight="1" outlineLevel="1">
      <c r="A34" s="114"/>
      <c r="B34" s="89" t="s">
        <v>252</v>
      </c>
      <c r="C34" s="89"/>
      <c r="D34" s="92"/>
      <c r="E34" s="92"/>
      <c r="F34" s="98"/>
      <c r="G34" s="98"/>
      <c r="H34" s="95"/>
      <c r="I34" s="95"/>
      <c r="J34" s="92"/>
      <c r="K34" s="92"/>
      <c r="L34" s="92"/>
      <c r="M34" s="92"/>
      <c r="N34" s="92" t="s">
        <v>289</v>
      </c>
      <c r="O34" s="92"/>
      <c r="P34" s="92"/>
      <c r="Q34" s="94"/>
      <c r="R34" s="94"/>
      <c r="S34" s="94"/>
      <c r="T34" s="93">
        <v>0.55863430000000003</v>
      </c>
      <c r="U34" s="94"/>
      <c r="V34" s="95"/>
      <c r="W34" s="132" t="s">
        <v>400</v>
      </c>
    </row>
    <row r="35" spans="1:24" s="99" customFormat="1" ht="88.5" customHeight="1" outlineLevel="1">
      <c r="A35" s="115"/>
      <c r="B35" s="89" t="s">
        <v>291</v>
      </c>
      <c r="C35" s="89"/>
      <c r="D35" s="92"/>
      <c r="E35" s="92"/>
      <c r="F35" s="98"/>
      <c r="G35" s="98"/>
      <c r="H35" s="95"/>
      <c r="I35" s="95"/>
      <c r="J35" s="92"/>
      <c r="K35" s="92"/>
      <c r="L35" s="92"/>
      <c r="M35" s="92"/>
      <c r="N35" s="92" t="s">
        <v>290</v>
      </c>
      <c r="O35" s="92"/>
      <c r="P35" s="92"/>
      <c r="Q35" s="94"/>
      <c r="R35" s="94"/>
      <c r="S35" s="94"/>
      <c r="T35" s="93">
        <v>2.7659619499999999</v>
      </c>
      <c r="U35" s="94"/>
      <c r="V35" s="95"/>
      <c r="W35" s="132" t="s">
        <v>400</v>
      </c>
    </row>
    <row r="36" spans="1:24" s="99" customFormat="1" ht="88.5" customHeight="1" outlineLevel="1">
      <c r="A36" s="114"/>
      <c r="B36" s="89" t="s">
        <v>253</v>
      </c>
      <c r="C36" s="89"/>
      <c r="D36" s="92"/>
      <c r="E36" s="92"/>
      <c r="F36" s="98"/>
      <c r="G36" s="98"/>
      <c r="H36" s="95"/>
      <c r="I36" s="95"/>
      <c r="J36" s="92"/>
      <c r="K36" s="92"/>
      <c r="L36" s="92"/>
      <c r="M36" s="92"/>
      <c r="N36" s="92" t="s">
        <v>272</v>
      </c>
      <c r="O36" s="92"/>
      <c r="P36" s="92"/>
      <c r="Q36" s="94"/>
      <c r="R36" s="94"/>
      <c r="S36" s="94"/>
      <c r="T36" s="93">
        <v>0.73305096999999997</v>
      </c>
      <c r="U36" s="94"/>
      <c r="V36" s="95"/>
      <c r="W36" s="132" t="s">
        <v>400</v>
      </c>
    </row>
    <row r="37" spans="1:24" s="99" customFormat="1" ht="88.5" customHeight="1" outlineLevel="1">
      <c r="A37" s="115"/>
      <c r="B37" s="89" t="s">
        <v>293</v>
      </c>
      <c r="C37" s="89"/>
      <c r="D37" s="92"/>
      <c r="E37" s="92"/>
      <c r="F37" s="98"/>
      <c r="G37" s="98"/>
      <c r="H37" s="95"/>
      <c r="I37" s="95"/>
      <c r="J37" s="92"/>
      <c r="K37" s="92"/>
      <c r="L37" s="92"/>
      <c r="M37" s="92"/>
      <c r="N37" s="92" t="s">
        <v>292</v>
      </c>
      <c r="O37" s="92"/>
      <c r="P37" s="92"/>
      <c r="Q37" s="94"/>
      <c r="R37" s="94"/>
      <c r="S37" s="94"/>
      <c r="T37" s="93">
        <v>0.84811713</v>
      </c>
      <c r="U37" s="94"/>
      <c r="V37" s="95"/>
      <c r="W37" s="132" t="s">
        <v>400</v>
      </c>
    </row>
    <row r="38" spans="1:24" s="99" customFormat="1" ht="106.5" customHeight="1" outlineLevel="1">
      <c r="A38" s="115"/>
      <c r="B38" s="127" t="s">
        <v>394</v>
      </c>
      <c r="C38" s="127"/>
      <c r="D38" s="92"/>
      <c r="E38" s="92"/>
      <c r="F38" s="98"/>
      <c r="G38" s="98"/>
      <c r="H38" s="95"/>
      <c r="I38" s="95"/>
      <c r="J38" s="92"/>
      <c r="K38" s="92"/>
      <c r="L38" s="92"/>
      <c r="M38" s="92"/>
      <c r="N38" s="92" t="s">
        <v>276</v>
      </c>
      <c r="O38" s="92"/>
      <c r="P38" s="92"/>
      <c r="Q38" s="94"/>
      <c r="R38" s="94"/>
      <c r="S38" s="94"/>
      <c r="T38" s="93">
        <v>1.5213300000000001</v>
      </c>
      <c r="U38" s="94"/>
      <c r="V38" s="95"/>
      <c r="W38" s="133" t="s">
        <v>420</v>
      </c>
    </row>
    <row r="39" spans="1:24" s="99" customFormat="1" ht="113.25" customHeight="1">
      <c r="A39" s="51" t="s">
        <v>340</v>
      </c>
      <c r="B39" s="36" t="s">
        <v>341</v>
      </c>
      <c r="C39" s="153" t="s">
        <v>453</v>
      </c>
      <c r="D39" s="9" t="s">
        <v>342</v>
      </c>
      <c r="E39" s="9" t="s">
        <v>377</v>
      </c>
      <c r="F39" s="145">
        <v>2024</v>
      </c>
      <c r="G39" s="145">
        <v>2026</v>
      </c>
      <c r="H39" s="8">
        <f>V39</f>
        <v>52.997</v>
      </c>
      <c r="I39" s="8">
        <f>H39</f>
        <v>52.997</v>
      </c>
      <c r="J39" s="92"/>
      <c r="K39" s="92"/>
      <c r="L39" s="92"/>
      <c r="M39" s="92"/>
      <c r="N39" s="92"/>
      <c r="O39" s="9" t="s">
        <v>376</v>
      </c>
      <c r="P39" s="9" t="str">
        <f>O39</f>
        <v>ПИР, общестроительные работы, закуп тр-ов</v>
      </c>
      <c r="Q39" s="94"/>
      <c r="R39" s="94"/>
      <c r="S39" s="94"/>
      <c r="T39" s="117"/>
      <c r="U39" s="7">
        <v>52.997</v>
      </c>
      <c r="V39" s="8">
        <f>U39</f>
        <v>52.997</v>
      </c>
      <c r="W39" s="152" t="s">
        <v>421</v>
      </c>
    </row>
    <row r="40" spans="1:24" s="18" customFormat="1" ht="88.5" customHeight="1">
      <c r="A40" s="16" t="s">
        <v>23</v>
      </c>
      <c r="B40" s="11" t="s">
        <v>138</v>
      </c>
      <c r="C40" s="154" t="s">
        <v>436</v>
      </c>
      <c r="D40" s="9" t="s">
        <v>16</v>
      </c>
      <c r="E40" s="9" t="str">
        <f>P40</f>
        <v>50 МВА
2-х цепная ВЛ-35кВ по 10,8 км</v>
      </c>
      <c r="F40" s="9">
        <v>2019</v>
      </c>
      <c r="G40" s="9">
        <v>2024</v>
      </c>
      <c r="H40" s="8">
        <f t="shared" si="3"/>
        <v>452.95008279467999</v>
      </c>
      <c r="I40" s="8">
        <f t="shared" si="5"/>
        <v>452.95008279467999</v>
      </c>
      <c r="J40" s="6"/>
      <c r="K40" s="9" t="s">
        <v>135</v>
      </c>
      <c r="L40" s="9"/>
      <c r="M40" s="36"/>
      <c r="N40" s="9"/>
      <c r="O40" s="9" t="s">
        <v>226</v>
      </c>
      <c r="P40" s="9" t="str">
        <f>O40</f>
        <v>50 МВА
2-х цепная ВЛ-35кВ по 10,8 км</v>
      </c>
      <c r="Q40" s="7">
        <v>2</v>
      </c>
      <c r="R40" s="7">
        <v>90.496112014679994</v>
      </c>
      <c r="S40" s="7">
        <v>137.44030000000001</v>
      </c>
      <c r="T40" s="7">
        <v>149.29567077999999</v>
      </c>
      <c r="U40" s="7">
        <v>73.718000000000004</v>
      </c>
      <c r="V40" s="8">
        <f>Q40+R40+S40+T40+U40</f>
        <v>452.95008279467999</v>
      </c>
      <c r="W40" s="134"/>
    </row>
    <row r="41" spans="1:24" s="18" customFormat="1" ht="88.5" customHeight="1">
      <c r="A41" s="16" t="s">
        <v>338</v>
      </c>
      <c r="B41" s="11" t="s">
        <v>349</v>
      </c>
      <c r="C41" s="158" t="s">
        <v>454</v>
      </c>
      <c r="D41" s="9" t="s">
        <v>16</v>
      </c>
      <c r="E41" s="9" t="str">
        <f>P41</f>
        <v>0,25 МВА
0,51 км</v>
      </c>
      <c r="F41" s="9">
        <v>2023</v>
      </c>
      <c r="G41" s="9">
        <v>2024</v>
      </c>
      <c r="H41" s="6">
        <f>V41</f>
        <v>2.0748785299999999</v>
      </c>
      <c r="I41" s="6">
        <f>H41</f>
        <v>2.0748785299999999</v>
      </c>
      <c r="J41" s="9"/>
      <c r="K41" s="9"/>
      <c r="L41" s="9"/>
      <c r="M41" s="9"/>
      <c r="N41" s="9" t="s">
        <v>339</v>
      </c>
      <c r="O41" s="9" t="s">
        <v>372</v>
      </c>
      <c r="P41" s="9" t="s">
        <v>373</v>
      </c>
      <c r="Q41" s="6"/>
      <c r="R41" s="6"/>
      <c r="S41" s="6"/>
      <c r="T41" s="6">
        <f>T42+T43</f>
        <v>1.5748785299999999</v>
      </c>
      <c r="U41" s="6">
        <f>2-1.5</f>
        <v>0.5</v>
      </c>
      <c r="V41" s="6">
        <f>T41+U41</f>
        <v>2.0748785299999999</v>
      </c>
      <c r="W41" s="135"/>
    </row>
    <row r="42" spans="1:24" s="100" customFormat="1" ht="88.5" customHeight="1" outlineLevel="1">
      <c r="A42" s="97"/>
      <c r="B42" s="87" t="s">
        <v>350</v>
      </c>
      <c r="C42" s="85"/>
      <c r="D42" s="92"/>
      <c r="E42" s="92"/>
      <c r="F42" s="92"/>
      <c r="G42" s="92"/>
      <c r="H42" s="93"/>
      <c r="I42" s="93"/>
      <c r="J42" s="89"/>
      <c r="K42" s="92"/>
      <c r="L42" s="92"/>
      <c r="M42" s="92"/>
      <c r="N42" s="92" t="s">
        <v>336</v>
      </c>
      <c r="O42" s="92"/>
      <c r="P42" s="92"/>
      <c r="Q42" s="94"/>
      <c r="R42" s="94"/>
      <c r="S42" s="95"/>
      <c r="T42" s="93">
        <v>0.54878700000000002</v>
      </c>
      <c r="U42" s="94"/>
      <c r="V42" s="93"/>
      <c r="W42" s="136" t="s">
        <v>401</v>
      </c>
      <c r="X42" s="99"/>
    </row>
    <row r="43" spans="1:24" s="100" customFormat="1" ht="88.5" customHeight="1" outlineLevel="1">
      <c r="A43" s="97"/>
      <c r="B43" s="87" t="s">
        <v>351</v>
      </c>
      <c r="C43" s="85"/>
      <c r="D43" s="92"/>
      <c r="E43" s="92"/>
      <c r="F43" s="92"/>
      <c r="G43" s="92"/>
      <c r="H43" s="93"/>
      <c r="I43" s="93"/>
      <c r="J43" s="89"/>
      <c r="K43" s="92"/>
      <c r="L43" s="92"/>
      <c r="M43" s="92"/>
      <c r="N43" s="92" t="s">
        <v>337</v>
      </c>
      <c r="O43" s="92"/>
      <c r="P43" s="92"/>
      <c r="Q43" s="94"/>
      <c r="R43" s="94"/>
      <c r="S43" s="95"/>
      <c r="T43" s="93">
        <v>1.02609153</v>
      </c>
      <c r="U43" s="94"/>
      <c r="V43" s="93"/>
      <c r="W43" s="132" t="s">
        <v>397</v>
      </c>
      <c r="X43" s="99"/>
    </row>
    <row r="44" spans="1:24" s="18" customFormat="1">
      <c r="A44" s="16" t="s">
        <v>24</v>
      </c>
      <c r="B44" s="11"/>
      <c r="C44" s="11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6"/>
      <c r="R44" s="6"/>
      <c r="S44" s="6"/>
      <c r="T44" s="6"/>
      <c r="U44" s="6"/>
      <c r="V44" s="6"/>
      <c r="W44" s="129"/>
    </row>
    <row r="45" spans="1:24" s="18" customFormat="1">
      <c r="A45" s="48" t="s">
        <v>26</v>
      </c>
      <c r="B45" s="49" t="s">
        <v>25</v>
      </c>
      <c r="C45" s="4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6"/>
      <c r="R45" s="6"/>
      <c r="S45" s="6"/>
      <c r="T45" s="6"/>
      <c r="U45" s="6"/>
      <c r="V45" s="6"/>
      <c r="W45" s="129"/>
    </row>
    <row r="46" spans="1:24" s="18" customFormat="1">
      <c r="A46" s="16" t="s">
        <v>29</v>
      </c>
      <c r="B46" s="11" t="s">
        <v>27</v>
      </c>
      <c r="C46" s="11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6"/>
      <c r="R46" s="6"/>
      <c r="S46" s="6"/>
      <c r="T46" s="6"/>
      <c r="U46" s="6"/>
      <c r="V46" s="6"/>
      <c r="W46" s="129"/>
    </row>
    <row r="47" spans="1:24" s="18" customFormat="1">
      <c r="A47" s="16" t="s">
        <v>30</v>
      </c>
      <c r="B47" s="11" t="s">
        <v>28</v>
      </c>
      <c r="C47" s="11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6"/>
      <c r="R47" s="6"/>
      <c r="S47" s="6"/>
      <c r="T47" s="6"/>
      <c r="U47" s="6"/>
      <c r="V47" s="6"/>
      <c r="W47" s="131"/>
    </row>
    <row r="48" spans="1:24" s="18" customFormat="1">
      <c r="A48" s="16" t="s">
        <v>24</v>
      </c>
      <c r="B48" s="11"/>
      <c r="C48" s="11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6"/>
      <c r="R48" s="6"/>
      <c r="S48" s="6"/>
      <c r="T48" s="6"/>
      <c r="U48" s="6"/>
      <c r="V48" s="6"/>
      <c r="W48" s="129"/>
    </row>
    <row r="49" spans="1:23" s="18" customFormat="1">
      <c r="A49" s="48" t="s">
        <v>32</v>
      </c>
      <c r="B49" s="49" t="s">
        <v>31</v>
      </c>
      <c r="C49" s="4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6"/>
      <c r="R49" s="6"/>
      <c r="S49" s="6"/>
      <c r="T49" s="6"/>
      <c r="U49" s="6"/>
      <c r="V49" s="6"/>
      <c r="W49" s="129"/>
    </row>
    <row r="50" spans="1:23" s="18" customFormat="1">
      <c r="A50" s="16" t="s">
        <v>29</v>
      </c>
      <c r="B50" s="11" t="s">
        <v>27</v>
      </c>
      <c r="C50" s="11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6"/>
      <c r="R50" s="6"/>
      <c r="S50" s="6"/>
      <c r="T50" s="6"/>
      <c r="U50" s="6"/>
      <c r="V50" s="6"/>
      <c r="W50" s="129"/>
    </row>
    <row r="51" spans="1:23" s="18" customFormat="1">
      <c r="A51" s="16" t="s">
        <v>30</v>
      </c>
      <c r="B51" s="11" t="s">
        <v>28</v>
      </c>
      <c r="C51" s="11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6"/>
      <c r="R51" s="6"/>
      <c r="S51" s="6"/>
      <c r="T51" s="6"/>
      <c r="U51" s="6"/>
      <c r="V51" s="6"/>
      <c r="W51" s="129"/>
    </row>
    <row r="52" spans="1:23" s="18" customFormat="1">
      <c r="A52" s="16" t="s">
        <v>24</v>
      </c>
      <c r="B52" s="11"/>
      <c r="C52" s="11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6"/>
      <c r="R52" s="6"/>
      <c r="S52" s="6"/>
      <c r="T52" s="6"/>
      <c r="U52" s="6"/>
      <c r="V52" s="6"/>
      <c r="W52" s="129"/>
    </row>
    <row r="53" spans="1:23" s="18" customFormat="1" ht="37.5">
      <c r="A53" s="48" t="s">
        <v>34</v>
      </c>
      <c r="B53" s="49" t="s">
        <v>33</v>
      </c>
      <c r="C53" s="4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6"/>
      <c r="R53" s="6"/>
      <c r="S53" s="6"/>
      <c r="T53" s="6"/>
      <c r="U53" s="6"/>
      <c r="V53" s="6"/>
      <c r="W53" s="129"/>
    </row>
    <row r="54" spans="1:23" s="18" customFormat="1">
      <c r="A54" s="16" t="s">
        <v>29</v>
      </c>
      <c r="B54" s="11" t="s">
        <v>27</v>
      </c>
      <c r="C54" s="11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6"/>
      <c r="R54" s="6"/>
      <c r="S54" s="6"/>
      <c r="T54" s="6"/>
      <c r="U54" s="6"/>
      <c r="V54" s="6"/>
      <c r="W54" s="129"/>
    </row>
    <row r="55" spans="1:23" s="18" customFormat="1">
      <c r="A55" s="16" t="s">
        <v>30</v>
      </c>
      <c r="B55" s="11" t="s">
        <v>28</v>
      </c>
      <c r="C55" s="11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6"/>
      <c r="R55" s="6"/>
      <c r="S55" s="6"/>
      <c r="T55" s="6"/>
      <c r="U55" s="6"/>
      <c r="V55" s="6"/>
      <c r="W55" s="129"/>
    </row>
    <row r="56" spans="1:23" s="18" customFormat="1">
      <c r="A56" s="16" t="s">
        <v>24</v>
      </c>
      <c r="B56" s="11"/>
      <c r="C56" s="11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6"/>
      <c r="R56" s="6"/>
      <c r="S56" s="6"/>
      <c r="T56" s="6"/>
      <c r="U56" s="6"/>
      <c r="V56" s="6"/>
      <c r="W56" s="129"/>
    </row>
    <row r="57" spans="1:23" s="18" customFormat="1">
      <c r="A57" s="48" t="s">
        <v>35</v>
      </c>
      <c r="B57" s="49" t="s">
        <v>36</v>
      </c>
      <c r="C57" s="49"/>
      <c r="D57" s="9"/>
      <c r="E57" s="9"/>
      <c r="F57" s="9"/>
      <c r="G57" s="9"/>
      <c r="H57" s="34">
        <f>SUM(H58:H60)</f>
        <v>150.24200000000002</v>
      </c>
      <c r="I57" s="34">
        <f>SUM(I58:I60)</f>
        <v>150.24200000000002</v>
      </c>
      <c r="J57" s="34"/>
      <c r="K57" s="6"/>
      <c r="L57" s="6"/>
      <c r="M57" s="6"/>
      <c r="N57" s="6"/>
      <c r="O57" s="6"/>
      <c r="P57" s="6"/>
      <c r="Q57" s="34">
        <f t="shared" ref="Q57:T57" si="6">Q58+Q59+Q60</f>
        <v>20</v>
      </c>
      <c r="R57" s="34">
        <f t="shared" si="6"/>
        <v>25</v>
      </c>
      <c r="S57" s="34">
        <f t="shared" si="6"/>
        <v>30</v>
      </c>
      <c r="T57" s="34">
        <f t="shared" si="6"/>
        <v>15</v>
      </c>
      <c r="U57" s="34">
        <f>SUM(U58:U60)</f>
        <v>60.241999999999997</v>
      </c>
      <c r="V57" s="34">
        <f>SUM(V58:V60)</f>
        <v>150.24200000000002</v>
      </c>
      <c r="W57" s="129"/>
    </row>
    <row r="58" spans="1:23" s="18" customFormat="1" ht="27" customHeight="1">
      <c r="A58" s="16" t="s">
        <v>38</v>
      </c>
      <c r="B58" s="11" t="s">
        <v>37</v>
      </c>
      <c r="C58" s="155" t="s">
        <v>452</v>
      </c>
      <c r="D58" s="9"/>
      <c r="E58" s="9"/>
      <c r="F58" s="9">
        <v>2020</v>
      </c>
      <c r="G58" s="9">
        <v>2024</v>
      </c>
      <c r="H58" s="6">
        <f>V58</f>
        <v>120</v>
      </c>
      <c r="I58" s="6">
        <f>H58</f>
        <v>120</v>
      </c>
      <c r="J58" s="6"/>
      <c r="K58" s="6"/>
      <c r="L58" s="6"/>
      <c r="M58" s="6"/>
      <c r="N58" s="6"/>
      <c r="O58" s="6"/>
      <c r="P58" s="6"/>
      <c r="Q58" s="8">
        <v>20</v>
      </c>
      <c r="R58" s="8">
        <v>25</v>
      </c>
      <c r="S58" s="8">
        <v>30</v>
      </c>
      <c r="T58" s="8">
        <v>15</v>
      </c>
      <c r="U58" s="8">
        <v>30</v>
      </c>
      <c r="V58" s="6">
        <f>Q58+R58+S58+T58+U58</f>
        <v>120</v>
      </c>
      <c r="W58" s="137"/>
    </row>
    <row r="59" spans="1:23" s="18" customFormat="1" ht="27" customHeight="1">
      <c r="A59" s="16" t="s">
        <v>344</v>
      </c>
      <c r="B59" s="11" t="s">
        <v>388</v>
      </c>
      <c r="C59" s="153" t="s">
        <v>457</v>
      </c>
      <c r="D59" s="9"/>
      <c r="E59" s="9"/>
      <c r="F59" s="9">
        <v>2024</v>
      </c>
      <c r="G59" s="9">
        <v>2024</v>
      </c>
      <c r="H59" s="6">
        <f>V59</f>
        <v>15.399999999999999</v>
      </c>
      <c r="I59" s="6">
        <f>H59</f>
        <v>15.399999999999999</v>
      </c>
      <c r="J59" s="6"/>
      <c r="K59" s="6"/>
      <c r="L59" s="6"/>
      <c r="M59" s="6"/>
      <c r="N59" s="6"/>
      <c r="O59" s="6"/>
      <c r="P59" s="6"/>
      <c r="Q59" s="8"/>
      <c r="R59" s="8"/>
      <c r="S59" s="8"/>
      <c r="T59" s="8"/>
      <c r="U59" s="8">
        <v>15.399999999999999</v>
      </c>
      <c r="V59" s="6">
        <f>Q59+R59+S59+T59+U59</f>
        <v>15.399999999999999</v>
      </c>
      <c r="W59" s="137"/>
    </row>
    <row r="60" spans="1:23" s="18" customFormat="1" ht="27" customHeight="1">
      <c r="A60" s="16" t="s">
        <v>345</v>
      </c>
      <c r="B60" s="11" t="s">
        <v>459</v>
      </c>
      <c r="C60" s="153" t="s">
        <v>458</v>
      </c>
      <c r="D60" s="9"/>
      <c r="E60" s="9"/>
      <c r="F60" s="9">
        <v>2024</v>
      </c>
      <c r="G60" s="9">
        <v>2024</v>
      </c>
      <c r="H60" s="6">
        <f>V60</f>
        <v>14.842000000000001</v>
      </c>
      <c r="I60" s="6">
        <f>H60</f>
        <v>14.842000000000001</v>
      </c>
      <c r="J60" s="6"/>
      <c r="K60" s="6"/>
      <c r="L60" s="6"/>
      <c r="M60" s="6"/>
      <c r="N60" s="6"/>
      <c r="O60" s="6"/>
      <c r="P60" s="6"/>
      <c r="Q60" s="8"/>
      <c r="R60" s="8"/>
      <c r="S60" s="8"/>
      <c r="T60" s="8"/>
      <c r="U60" s="8">
        <v>14.842000000000001</v>
      </c>
      <c r="V60" s="6">
        <f>Q60+R60+S60+T60+U60</f>
        <v>14.842000000000001</v>
      </c>
      <c r="W60" s="137"/>
    </row>
    <row r="61" spans="1:23" s="18" customFormat="1">
      <c r="A61" s="16" t="s">
        <v>24</v>
      </c>
      <c r="B61" s="11"/>
      <c r="C61" s="11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6"/>
      <c r="R61" s="6"/>
      <c r="S61" s="6"/>
      <c r="T61" s="6"/>
      <c r="U61" s="6"/>
      <c r="V61" s="6"/>
      <c r="W61" s="129"/>
    </row>
    <row r="62" spans="1:23" s="18" customFormat="1" ht="56.25">
      <c r="A62" s="48" t="s">
        <v>30</v>
      </c>
      <c r="B62" s="49" t="s">
        <v>39</v>
      </c>
      <c r="C62" s="49"/>
      <c r="D62" s="9"/>
      <c r="E62" s="144" t="str">
        <f>E63</f>
        <v>109,2 МВА
203,25 км</v>
      </c>
      <c r="F62" s="144"/>
      <c r="G62" s="144"/>
      <c r="H62" s="34">
        <f>H63</f>
        <v>1276.7865557087473</v>
      </c>
      <c r="I62" s="34">
        <f>I63</f>
        <v>1276.7865557087473</v>
      </c>
      <c r="J62" s="34"/>
      <c r="K62" s="34" t="str">
        <f>K63</f>
        <v>41,48 МВА
41,7 км</v>
      </c>
      <c r="L62" s="34" t="str">
        <f t="shared" ref="L62:O62" si="7">L63</f>
        <v>18,86 МВА
66,85</v>
      </c>
      <c r="M62" s="34" t="str">
        <f>M63</f>
        <v>6,05 МВА
36,65 км</v>
      </c>
      <c r="N62" s="34" t="str">
        <f t="shared" si="7"/>
        <v>15,49 МВА
25,89 км</v>
      </c>
      <c r="O62" s="34" t="str">
        <f t="shared" si="7"/>
        <v>7,32 МВА
31,26 км</v>
      </c>
      <c r="P62" s="34" t="str">
        <f t="shared" ref="P62:T62" si="8">P63</f>
        <v>89,2 МВА
 202,35 км</v>
      </c>
      <c r="Q62" s="34">
        <f t="shared" si="8"/>
        <v>320.90178850350003</v>
      </c>
      <c r="R62" s="34">
        <f t="shared" si="8"/>
        <v>243.72642873268404</v>
      </c>
      <c r="S62" s="34">
        <f t="shared" si="8"/>
        <v>272.26845519317561</v>
      </c>
      <c r="T62" s="34">
        <f t="shared" si="8"/>
        <v>243.8005187</v>
      </c>
      <c r="U62" s="34">
        <f>U63</f>
        <v>196.08936457938765</v>
      </c>
      <c r="V62" s="34">
        <f>V63</f>
        <v>1276.7865557087473</v>
      </c>
      <c r="W62" s="129"/>
    </row>
    <row r="63" spans="1:23" s="18" customFormat="1" ht="56.25">
      <c r="A63" s="48" t="s">
        <v>40</v>
      </c>
      <c r="B63" s="49" t="s">
        <v>9</v>
      </c>
      <c r="C63" s="49"/>
      <c r="D63" s="9"/>
      <c r="E63" s="144" t="s">
        <v>412</v>
      </c>
      <c r="F63" s="9"/>
      <c r="G63" s="9"/>
      <c r="H63" s="34">
        <f>SUM(H64:H103)</f>
        <v>1276.7865557087473</v>
      </c>
      <c r="I63" s="34">
        <f>SUM(I64:I103)</f>
        <v>1276.7865557087473</v>
      </c>
      <c r="J63" s="6"/>
      <c r="K63" s="34" t="s">
        <v>222</v>
      </c>
      <c r="L63" s="34" t="s">
        <v>159</v>
      </c>
      <c r="M63" s="34" t="s">
        <v>317</v>
      </c>
      <c r="N63" s="34" t="s">
        <v>382</v>
      </c>
      <c r="O63" s="34" t="s">
        <v>410</v>
      </c>
      <c r="P63" s="144" t="s">
        <v>411</v>
      </c>
      <c r="Q63" s="34">
        <f t="shared" ref="Q63:R63" si="9">SUM(Q64:Q103)</f>
        <v>320.90178850350003</v>
      </c>
      <c r="R63" s="34">
        <f t="shared" si="9"/>
        <v>243.72642873268404</v>
      </c>
      <c r="S63" s="34">
        <f>SUM(S64:S103)</f>
        <v>272.26845519317561</v>
      </c>
      <c r="T63" s="34">
        <f>T64+T67+T68+T75+T79+T81+T84+T88+T90+T93+T95+T96+T103</f>
        <v>243.8005187</v>
      </c>
      <c r="U63" s="34">
        <f>SUM(U64:U103)</f>
        <v>196.08936457938765</v>
      </c>
      <c r="V63" s="34">
        <f>SUM(V64:V103)</f>
        <v>1276.7865557087473</v>
      </c>
      <c r="W63" s="138"/>
    </row>
    <row r="64" spans="1:23" s="18" customFormat="1" ht="88.5" customHeight="1">
      <c r="A64" s="16" t="s">
        <v>41</v>
      </c>
      <c r="B64" s="11" t="s">
        <v>104</v>
      </c>
      <c r="C64" s="155" t="s">
        <v>437</v>
      </c>
      <c r="D64" s="9" t="s">
        <v>16</v>
      </c>
      <c r="E64" s="9"/>
      <c r="F64" s="9">
        <v>2020</v>
      </c>
      <c r="G64" s="9">
        <v>2024</v>
      </c>
      <c r="H64" s="6">
        <f>V64</f>
        <v>72.057708480000002</v>
      </c>
      <c r="I64" s="6">
        <f>H64</f>
        <v>72.057708480000002</v>
      </c>
      <c r="J64" s="6"/>
      <c r="K64" s="9"/>
      <c r="L64" s="9"/>
      <c r="M64" s="9"/>
      <c r="N64" s="9"/>
      <c r="O64" s="9"/>
      <c r="P64" s="9"/>
      <c r="Q64" s="8">
        <v>10</v>
      </c>
      <c r="R64" s="8">
        <v>10.440000000000001</v>
      </c>
      <c r="S64" s="8">
        <v>10.899360000000001</v>
      </c>
      <c r="T64" s="8">
        <f>11.36803248+14.350316</f>
        <v>25.71834848</v>
      </c>
      <c r="U64" s="8">
        <v>15</v>
      </c>
      <c r="V64" s="6">
        <f>Q64+R64+S64+T64+U64</f>
        <v>72.057708480000002</v>
      </c>
      <c r="W64" s="139"/>
    </row>
    <row r="65" spans="1:24" s="18" customFormat="1" ht="88.5" customHeight="1">
      <c r="A65" s="16" t="s">
        <v>43</v>
      </c>
      <c r="B65" s="11" t="s">
        <v>42</v>
      </c>
      <c r="C65" s="153" t="s">
        <v>438</v>
      </c>
      <c r="D65" s="9" t="s">
        <v>16</v>
      </c>
      <c r="E65" s="9" t="str">
        <f>P65</f>
        <v>32 МВА
 2-х цепная ВЛ-35 кВ по 3,2 км</v>
      </c>
      <c r="F65" s="9">
        <v>2015</v>
      </c>
      <c r="G65" s="9">
        <v>2020</v>
      </c>
      <c r="H65" s="6">
        <f t="shared" ref="H65:H103" si="10">V65</f>
        <v>134.5005745</v>
      </c>
      <c r="I65" s="6">
        <f>H65</f>
        <v>134.5005745</v>
      </c>
      <c r="J65" s="121"/>
      <c r="K65" s="9" t="s">
        <v>141</v>
      </c>
      <c r="L65" s="9"/>
      <c r="M65" s="9"/>
      <c r="N65" s="9"/>
      <c r="O65" s="9"/>
      <c r="P65" s="9" t="str">
        <f>K65</f>
        <v>32 МВА
 2-х цепная ВЛ-35 кВ по 3,2 км</v>
      </c>
      <c r="Q65" s="6">
        <v>134.5005745</v>
      </c>
      <c r="R65" s="6"/>
      <c r="S65" s="8"/>
      <c r="T65" s="6"/>
      <c r="U65" s="6"/>
      <c r="V65" s="6">
        <f>Q65+R65+S65+T65+U65</f>
        <v>134.5005745</v>
      </c>
      <c r="W65" s="131"/>
    </row>
    <row r="66" spans="1:24" s="18" customFormat="1" ht="88.5" customHeight="1">
      <c r="A66" s="16" t="s">
        <v>105</v>
      </c>
      <c r="B66" s="11" t="s">
        <v>48</v>
      </c>
      <c r="C66" s="153" t="s">
        <v>439</v>
      </c>
      <c r="D66" s="9" t="s">
        <v>16</v>
      </c>
      <c r="E66" s="9" t="str">
        <f>P66</f>
        <v>7,15 км</v>
      </c>
      <c r="F66" s="9">
        <v>2020</v>
      </c>
      <c r="G66" s="9">
        <v>2021</v>
      </c>
      <c r="H66" s="6">
        <f t="shared" si="10"/>
        <v>44.551832106000006</v>
      </c>
      <c r="I66" s="6">
        <f t="shared" ref="I66:I103" si="11">H66</f>
        <v>44.551832106000006</v>
      </c>
      <c r="J66" s="121"/>
      <c r="K66" s="9" t="s">
        <v>220</v>
      </c>
      <c r="L66" s="9" t="s">
        <v>219</v>
      </c>
      <c r="M66" s="9"/>
      <c r="N66" s="9"/>
      <c r="O66" s="9"/>
      <c r="P66" s="9" t="s">
        <v>221</v>
      </c>
      <c r="Q66" s="6">
        <v>14.365922106000003</v>
      </c>
      <c r="R66" s="8">
        <v>30.185910000000003</v>
      </c>
      <c r="S66" s="8"/>
      <c r="T66" s="6"/>
      <c r="U66" s="6"/>
      <c r="V66" s="6">
        <f>Q66+R66+S66+T66+U66</f>
        <v>44.551832106000006</v>
      </c>
      <c r="W66" s="131"/>
    </row>
    <row r="67" spans="1:24" s="18" customFormat="1" ht="88.5" customHeight="1">
      <c r="A67" s="16" t="s">
        <v>44</v>
      </c>
      <c r="B67" s="11" t="s">
        <v>236</v>
      </c>
      <c r="C67" s="153" t="s">
        <v>455</v>
      </c>
      <c r="D67" s="9" t="s">
        <v>16</v>
      </c>
      <c r="E67" s="9" t="str">
        <f>P67</f>
        <v>21,2 км</v>
      </c>
      <c r="F67" s="9">
        <v>2022</v>
      </c>
      <c r="G67" s="9">
        <v>2024</v>
      </c>
      <c r="H67" s="6">
        <f t="shared" si="10"/>
        <v>94.340891999999997</v>
      </c>
      <c r="I67" s="6">
        <f>H67</f>
        <v>94.340891999999997</v>
      </c>
      <c r="J67" s="121"/>
      <c r="K67" s="9"/>
      <c r="L67" s="9"/>
      <c r="M67" s="9" t="s">
        <v>316</v>
      </c>
      <c r="N67" s="9" t="s">
        <v>315</v>
      </c>
      <c r="O67" s="9" t="s">
        <v>392</v>
      </c>
      <c r="P67" s="9" t="s">
        <v>393</v>
      </c>
      <c r="Q67" s="7"/>
      <c r="R67" s="7"/>
      <c r="S67" s="6">
        <v>30.043735999999999</v>
      </c>
      <c r="T67" s="7">
        <v>33.099156000000001</v>
      </c>
      <c r="U67" s="7">
        <f>28.198+3</f>
        <v>31.198</v>
      </c>
      <c r="V67" s="6">
        <f>Q67+R67+S67+T67+U67</f>
        <v>94.340891999999997</v>
      </c>
      <c r="W67" s="136"/>
    </row>
    <row r="68" spans="1:24" s="18" customFormat="1" ht="88.5" customHeight="1">
      <c r="A68" s="16" t="s">
        <v>45</v>
      </c>
      <c r="B68" s="90" t="s">
        <v>308</v>
      </c>
      <c r="C68" s="153" t="s">
        <v>440</v>
      </c>
      <c r="D68" s="9" t="s">
        <v>16</v>
      </c>
      <c r="E68" s="9" t="str">
        <f>P68</f>
        <v>6,13 МВА
26,25 км 
РП-10кВ</v>
      </c>
      <c r="F68" s="9">
        <v>2020</v>
      </c>
      <c r="G68" s="9">
        <v>2024</v>
      </c>
      <c r="H68" s="6">
        <f t="shared" si="10"/>
        <v>114.05879008602258</v>
      </c>
      <c r="I68" s="6">
        <f t="shared" si="11"/>
        <v>114.05879008602258</v>
      </c>
      <c r="J68" s="121"/>
      <c r="K68" s="9" t="s">
        <v>117</v>
      </c>
      <c r="L68" s="9" t="s">
        <v>146</v>
      </c>
      <c r="M68" s="6" t="s">
        <v>240</v>
      </c>
      <c r="N68" s="9" t="s">
        <v>358</v>
      </c>
      <c r="O68" s="6" t="s">
        <v>118</v>
      </c>
      <c r="P68" s="9" t="s">
        <v>352</v>
      </c>
      <c r="Q68" s="6">
        <v>13.2268416</v>
      </c>
      <c r="R68" s="6">
        <v>29.201591999999998</v>
      </c>
      <c r="S68" s="8">
        <f>34.632022</f>
        <v>34.632021999999999</v>
      </c>
      <c r="T68" s="6">
        <f>SUM(T69:T74)</f>
        <v>25.902362599999996</v>
      </c>
      <c r="U68" s="6">
        <v>11.0959718860226</v>
      </c>
      <c r="V68" s="6">
        <f>Q68+R68+S68+T68+U68</f>
        <v>114.05879008602258</v>
      </c>
      <c r="W68" s="131"/>
    </row>
    <row r="69" spans="1:24" s="99" customFormat="1" ht="88.5" customHeight="1" outlineLevel="1">
      <c r="A69" s="97"/>
      <c r="B69" s="91" t="s">
        <v>257</v>
      </c>
      <c r="C69" s="156"/>
      <c r="D69" s="92"/>
      <c r="E69" s="92"/>
      <c r="F69" s="92"/>
      <c r="G69" s="92"/>
      <c r="H69" s="93"/>
      <c r="I69" s="93"/>
      <c r="J69" s="122"/>
      <c r="K69" s="92"/>
      <c r="L69" s="92"/>
      <c r="M69" s="93"/>
      <c r="N69" s="92" t="s">
        <v>274</v>
      </c>
      <c r="O69" s="93"/>
      <c r="P69" s="92"/>
      <c r="Q69" s="93"/>
      <c r="R69" s="93"/>
      <c r="S69" s="95"/>
      <c r="T69" s="93">
        <v>4.1961626800000005</v>
      </c>
      <c r="U69" s="93"/>
      <c r="V69" s="93"/>
      <c r="W69" s="136" t="s">
        <v>403</v>
      </c>
    </row>
    <row r="70" spans="1:24" s="99" customFormat="1" ht="88.5" customHeight="1" outlineLevel="1">
      <c r="A70" s="114"/>
      <c r="B70" s="86" t="s">
        <v>295</v>
      </c>
      <c r="C70" s="156"/>
      <c r="D70" s="92"/>
      <c r="E70" s="92"/>
      <c r="F70" s="92"/>
      <c r="G70" s="92"/>
      <c r="H70" s="93"/>
      <c r="I70" s="93"/>
      <c r="J70" s="122"/>
      <c r="K70" s="92"/>
      <c r="L70" s="92"/>
      <c r="M70" s="93"/>
      <c r="N70" s="92" t="s">
        <v>294</v>
      </c>
      <c r="O70" s="93"/>
      <c r="P70" s="92"/>
      <c r="Q70" s="93"/>
      <c r="R70" s="93"/>
      <c r="S70" s="95"/>
      <c r="T70" s="93">
        <v>0.85394700000000001</v>
      </c>
      <c r="U70" s="93"/>
      <c r="V70" s="93"/>
      <c r="W70" s="136" t="s">
        <v>403</v>
      </c>
    </row>
    <row r="71" spans="1:24" s="100" customFormat="1" ht="88.5" customHeight="1" outlineLevel="1">
      <c r="A71" s="114"/>
      <c r="B71" s="86" t="s">
        <v>258</v>
      </c>
      <c r="C71" s="157"/>
      <c r="D71" s="92"/>
      <c r="E71" s="92"/>
      <c r="F71" s="92"/>
      <c r="G71" s="92"/>
      <c r="H71" s="93"/>
      <c r="I71" s="93"/>
      <c r="J71" s="122"/>
      <c r="K71" s="92"/>
      <c r="L71" s="92"/>
      <c r="M71" s="93"/>
      <c r="N71" s="92" t="s">
        <v>273</v>
      </c>
      <c r="O71" s="93"/>
      <c r="P71" s="92"/>
      <c r="Q71" s="93"/>
      <c r="R71" s="93"/>
      <c r="S71" s="95"/>
      <c r="T71" s="93">
        <v>12.802341</v>
      </c>
      <c r="U71" s="93"/>
      <c r="V71" s="93"/>
      <c r="W71" s="136" t="s">
        <v>422</v>
      </c>
      <c r="X71" s="99"/>
    </row>
    <row r="72" spans="1:24" s="100" customFormat="1" ht="88.5" customHeight="1" outlineLevel="1">
      <c r="A72" s="97"/>
      <c r="B72" s="86" t="s">
        <v>356</v>
      </c>
      <c r="C72" s="157"/>
      <c r="D72" s="92"/>
      <c r="E72" s="92"/>
      <c r="F72" s="92"/>
      <c r="G72" s="92"/>
      <c r="H72" s="93"/>
      <c r="I72" s="93"/>
      <c r="J72" s="122"/>
      <c r="K72" s="92"/>
      <c r="L72" s="92"/>
      <c r="M72" s="93"/>
      <c r="N72" s="92" t="s">
        <v>322</v>
      </c>
      <c r="O72" s="93"/>
      <c r="P72" s="92"/>
      <c r="Q72" s="93"/>
      <c r="R72" s="93"/>
      <c r="S72" s="95"/>
      <c r="T72" s="93">
        <v>3.0149400800000001</v>
      </c>
      <c r="U72" s="93"/>
      <c r="V72" s="93"/>
      <c r="W72" s="136" t="s">
        <v>403</v>
      </c>
      <c r="X72" s="99"/>
    </row>
    <row r="73" spans="1:24" s="100" customFormat="1" ht="88.5" customHeight="1" outlineLevel="1">
      <c r="A73" s="97"/>
      <c r="B73" s="86" t="s">
        <v>357</v>
      </c>
      <c r="C73" s="157"/>
      <c r="D73" s="92"/>
      <c r="E73" s="92"/>
      <c r="F73" s="92"/>
      <c r="G73" s="92"/>
      <c r="H73" s="93"/>
      <c r="I73" s="93"/>
      <c r="J73" s="122"/>
      <c r="K73" s="92"/>
      <c r="L73" s="92"/>
      <c r="M73" s="93"/>
      <c r="N73" s="92" t="s">
        <v>323</v>
      </c>
      <c r="O73" s="93"/>
      <c r="P73" s="92"/>
      <c r="Q73" s="93"/>
      <c r="R73" s="93"/>
      <c r="S73" s="95"/>
      <c r="T73" s="93">
        <v>4.0803621400000001</v>
      </c>
      <c r="U73" s="93"/>
      <c r="V73" s="93"/>
      <c r="W73" s="136" t="s">
        <v>403</v>
      </c>
      <c r="X73" s="99"/>
    </row>
    <row r="74" spans="1:24" s="100" customFormat="1" ht="88.5" customHeight="1" outlineLevel="1">
      <c r="A74" s="114"/>
      <c r="B74" s="86" t="s">
        <v>395</v>
      </c>
      <c r="C74" s="157"/>
      <c r="D74" s="92"/>
      <c r="E74" s="92"/>
      <c r="F74" s="92"/>
      <c r="G74" s="92"/>
      <c r="H74" s="93"/>
      <c r="I74" s="93"/>
      <c r="J74" s="122"/>
      <c r="K74" s="92"/>
      <c r="L74" s="92"/>
      <c r="M74" s="93"/>
      <c r="N74" s="92" t="s">
        <v>335</v>
      </c>
      <c r="O74" s="93"/>
      <c r="P74" s="92"/>
      <c r="Q74" s="93"/>
      <c r="R74" s="93"/>
      <c r="S74" s="95"/>
      <c r="T74" s="93">
        <v>0.95460970000000001</v>
      </c>
      <c r="U74" s="93"/>
      <c r="V74" s="93"/>
      <c r="W74" s="136" t="s">
        <v>423</v>
      </c>
      <c r="X74" s="99"/>
    </row>
    <row r="75" spans="1:24" s="19" customFormat="1" ht="88.5" customHeight="1">
      <c r="A75" s="16" t="s">
        <v>46</v>
      </c>
      <c r="B75" s="11" t="s">
        <v>259</v>
      </c>
      <c r="C75" s="153" t="s">
        <v>441</v>
      </c>
      <c r="D75" s="9" t="s">
        <v>16</v>
      </c>
      <c r="E75" s="9" t="str">
        <f t="shared" ref="E75:E90" si="12">P75</f>
        <v>6,2 МВА
6 км</v>
      </c>
      <c r="F75" s="9">
        <v>2020</v>
      </c>
      <c r="G75" s="9">
        <v>2024</v>
      </c>
      <c r="H75" s="6">
        <f t="shared" si="10"/>
        <v>30.635513918100003</v>
      </c>
      <c r="I75" s="6">
        <f>H75</f>
        <v>30.635513918100003</v>
      </c>
      <c r="J75" s="121"/>
      <c r="K75" s="9" t="s">
        <v>107</v>
      </c>
      <c r="L75" s="9" t="s">
        <v>147</v>
      </c>
      <c r="M75" s="9" t="s">
        <v>241</v>
      </c>
      <c r="N75" s="9" t="s">
        <v>378</v>
      </c>
      <c r="O75" s="9" t="s">
        <v>389</v>
      </c>
      <c r="P75" s="9" t="s">
        <v>390</v>
      </c>
      <c r="Q75" s="7">
        <v>4.104969500000001</v>
      </c>
      <c r="R75" s="7">
        <v>3.9834404981000011</v>
      </c>
      <c r="S75" s="8">
        <f>9.203188-1.566557</f>
        <v>7.6366310000000013</v>
      </c>
      <c r="T75" s="6">
        <f>SUM(T76:T78)</f>
        <v>10.75205792</v>
      </c>
      <c r="U75" s="7">
        <v>4.1584149999999998</v>
      </c>
      <c r="V75" s="6">
        <f>Q75+R75+S75+T75+U75</f>
        <v>30.635513918100003</v>
      </c>
      <c r="W75" s="131"/>
      <c r="X75" s="18"/>
    </row>
    <row r="76" spans="1:24" s="100" customFormat="1" ht="84" customHeight="1" outlineLevel="1">
      <c r="A76" s="97"/>
      <c r="B76" s="87" t="s">
        <v>261</v>
      </c>
      <c r="C76" s="157"/>
      <c r="D76" s="92"/>
      <c r="E76" s="92"/>
      <c r="F76" s="92"/>
      <c r="G76" s="92"/>
      <c r="H76" s="93"/>
      <c r="I76" s="93"/>
      <c r="J76" s="122"/>
      <c r="K76" s="92"/>
      <c r="L76" s="92"/>
      <c r="M76" s="92"/>
      <c r="N76" s="92" t="s">
        <v>299</v>
      </c>
      <c r="O76" s="92"/>
      <c r="P76" s="92"/>
      <c r="Q76" s="94"/>
      <c r="R76" s="94"/>
      <c r="S76" s="95"/>
      <c r="T76" s="93">
        <v>1.8653570000000002</v>
      </c>
      <c r="U76" s="94"/>
      <c r="V76" s="93"/>
      <c r="W76" s="140" t="s">
        <v>424</v>
      </c>
      <c r="X76" s="99"/>
    </row>
    <row r="77" spans="1:24" s="100" customFormat="1" ht="88.5" customHeight="1" outlineLevel="1">
      <c r="A77" s="114"/>
      <c r="B77" s="85" t="s">
        <v>260</v>
      </c>
      <c r="C77" s="157"/>
      <c r="D77" s="92"/>
      <c r="E77" s="92"/>
      <c r="F77" s="92"/>
      <c r="G77" s="92"/>
      <c r="H77" s="93"/>
      <c r="I77" s="93"/>
      <c r="J77" s="122"/>
      <c r="K77" s="92"/>
      <c r="L77" s="92"/>
      <c r="M77" s="92"/>
      <c r="N77" s="92" t="s">
        <v>296</v>
      </c>
      <c r="O77" s="92"/>
      <c r="P77" s="92"/>
      <c r="Q77" s="94"/>
      <c r="R77" s="94"/>
      <c r="S77" s="95"/>
      <c r="T77" s="93">
        <v>1.6134463999999999</v>
      </c>
      <c r="U77" s="94"/>
      <c r="V77" s="93"/>
      <c r="W77" s="133" t="s">
        <v>416</v>
      </c>
      <c r="X77" s="99"/>
    </row>
    <row r="78" spans="1:24" s="100" customFormat="1" ht="88.5" customHeight="1" outlineLevel="1">
      <c r="A78" s="114"/>
      <c r="B78" s="86" t="s">
        <v>396</v>
      </c>
      <c r="C78" s="157"/>
      <c r="D78" s="92"/>
      <c r="E78" s="92"/>
      <c r="F78" s="92"/>
      <c r="G78" s="92"/>
      <c r="H78" s="93"/>
      <c r="I78" s="93"/>
      <c r="J78" s="122"/>
      <c r="K78" s="92"/>
      <c r="L78" s="92"/>
      <c r="M78" s="92"/>
      <c r="N78" s="92" t="s">
        <v>359</v>
      </c>
      <c r="O78" s="92"/>
      <c r="P78" s="92"/>
      <c r="Q78" s="94"/>
      <c r="R78" s="94"/>
      <c r="S78" s="95"/>
      <c r="T78" s="93">
        <v>7.2732545200000001</v>
      </c>
      <c r="U78" s="94"/>
      <c r="V78" s="93"/>
      <c r="W78" s="136" t="s">
        <v>425</v>
      </c>
      <c r="X78" s="99"/>
    </row>
    <row r="79" spans="1:24" s="19" customFormat="1" ht="88.5" customHeight="1">
      <c r="A79" s="16" t="s">
        <v>47</v>
      </c>
      <c r="B79" s="84" t="s">
        <v>262</v>
      </c>
      <c r="C79" s="153" t="s">
        <v>442</v>
      </c>
      <c r="D79" s="9" t="s">
        <v>16</v>
      </c>
      <c r="E79" s="9" t="str">
        <f t="shared" si="12"/>
        <v>3,95 МВА
12,25 км</v>
      </c>
      <c r="F79" s="9">
        <v>2020</v>
      </c>
      <c r="G79" s="9">
        <v>2024</v>
      </c>
      <c r="H79" s="6">
        <f t="shared" si="10"/>
        <v>36.707219108529657</v>
      </c>
      <c r="I79" s="6">
        <f t="shared" si="11"/>
        <v>36.707219108529657</v>
      </c>
      <c r="J79" s="121"/>
      <c r="K79" s="9" t="s">
        <v>108</v>
      </c>
      <c r="L79" s="9" t="s">
        <v>148</v>
      </c>
      <c r="M79" s="9" t="s">
        <v>228</v>
      </c>
      <c r="N79" s="9" t="s">
        <v>275</v>
      </c>
      <c r="O79" s="9" t="s">
        <v>364</v>
      </c>
      <c r="P79" s="9" t="s">
        <v>460</v>
      </c>
      <c r="Q79" s="7">
        <v>8.9945122000000008</v>
      </c>
      <c r="R79" s="7">
        <v>9.3902707368000016</v>
      </c>
      <c r="S79" s="8">
        <v>5.1024426492192001</v>
      </c>
      <c r="T79" s="6">
        <f>T80</f>
        <v>2.5553282400000001</v>
      </c>
      <c r="U79" s="7">
        <v>10.664665282510457</v>
      </c>
      <c r="V79" s="6">
        <f>Q79+R79+S79+T79+U79</f>
        <v>36.707219108529657</v>
      </c>
      <c r="W79" s="131"/>
      <c r="X79" s="18"/>
    </row>
    <row r="80" spans="1:24" s="100" customFormat="1" ht="111.75" customHeight="1" outlineLevel="1">
      <c r="A80" s="142"/>
      <c r="B80" s="86" t="s">
        <v>297</v>
      </c>
      <c r="D80" s="92"/>
      <c r="E80" s="92"/>
      <c r="F80" s="92"/>
      <c r="G80" s="92"/>
      <c r="H80" s="93"/>
      <c r="I80" s="93"/>
      <c r="J80" s="122"/>
      <c r="K80" s="92"/>
      <c r="L80" s="92"/>
      <c r="M80" s="92"/>
      <c r="N80" s="92" t="s">
        <v>275</v>
      </c>
      <c r="O80" s="92"/>
      <c r="P80" s="92"/>
      <c r="Q80" s="94"/>
      <c r="R80" s="94"/>
      <c r="S80" s="95"/>
      <c r="T80" s="93">
        <v>2.5553282400000001</v>
      </c>
      <c r="U80" s="94"/>
      <c r="V80" s="93"/>
      <c r="W80" s="140" t="s">
        <v>404</v>
      </c>
      <c r="X80" s="99"/>
    </row>
    <row r="81" spans="1:24" s="19" customFormat="1" ht="88.5" customHeight="1">
      <c r="A81" s="16" t="s">
        <v>49</v>
      </c>
      <c r="B81" s="11" t="s">
        <v>263</v>
      </c>
      <c r="C81" s="153" t="s">
        <v>443</v>
      </c>
      <c r="D81" s="9" t="s">
        <v>16</v>
      </c>
      <c r="E81" s="9" t="str">
        <f>P81</f>
        <v xml:space="preserve">3,43 МВА
23,64 км </v>
      </c>
      <c r="F81" s="9">
        <v>2020</v>
      </c>
      <c r="G81" s="9">
        <v>2024</v>
      </c>
      <c r="H81" s="6">
        <f t="shared" si="10"/>
        <v>112.423952110708</v>
      </c>
      <c r="I81" s="6">
        <f t="shared" si="11"/>
        <v>112.423952110708</v>
      </c>
      <c r="J81" s="121"/>
      <c r="K81" s="9" t="s">
        <v>103</v>
      </c>
      <c r="L81" s="9" t="s">
        <v>137</v>
      </c>
      <c r="M81" s="9" t="s">
        <v>245</v>
      </c>
      <c r="N81" s="9" t="s">
        <v>326</v>
      </c>
      <c r="O81" s="9" t="s">
        <v>408</v>
      </c>
      <c r="P81" s="9" t="s">
        <v>409</v>
      </c>
      <c r="Q81" s="7">
        <v>8.2472742000000014</v>
      </c>
      <c r="R81" s="7">
        <v>8.4663918848000019</v>
      </c>
      <c r="S81" s="8">
        <f>8.989+32.27+7.58</f>
        <v>48.838999999999999</v>
      </c>
      <c r="T81" s="6">
        <f>T82+T83</f>
        <v>12.192610220000001</v>
      </c>
      <c r="U81" s="7">
        <f>32.278675805908+2.4</f>
        <v>34.678675805908</v>
      </c>
      <c r="V81" s="6">
        <f>Q81+R81+S81+T81+U81</f>
        <v>112.423952110708</v>
      </c>
      <c r="W81" s="131"/>
      <c r="X81" s="105"/>
    </row>
    <row r="82" spans="1:24" s="100" customFormat="1" ht="88.5" customHeight="1" outlineLevel="1">
      <c r="A82" s="97"/>
      <c r="B82" s="103" t="s">
        <v>387</v>
      </c>
      <c r="C82" s="157"/>
      <c r="D82" s="92"/>
      <c r="E82" s="92"/>
      <c r="F82" s="92"/>
      <c r="G82" s="92"/>
      <c r="H82" s="93"/>
      <c r="I82" s="93"/>
      <c r="J82" s="122"/>
      <c r="K82" s="92"/>
      <c r="L82" s="92"/>
      <c r="M82" s="92"/>
      <c r="N82" s="92" t="s">
        <v>324</v>
      </c>
      <c r="O82" s="92"/>
      <c r="P82" s="92"/>
      <c r="Q82" s="94"/>
      <c r="R82" s="94"/>
      <c r="S82" s="95"/>
      <c r="T82" s="93">
        <v>6.0160288400000006</v>
      </c>
      <c r="U82" s="94"/>
      <c r="V82" s="93"/>
      <c r="W82" s="136" t="s">
        <v>403</v>
      </c>
      <c r="X82" s="99"/>
    </row>
    <row r="83" spans="1:24" s="100" customFormat="1" ht="88.5" customHeight="1" outlineLevel="1">
      <c r="A83" s="97"/>
      <c r="B83" s="103" t="s">
        <v>309</v>
      </c>
      <c r="C83" s="157"/>
      <c r="D83" s="92"/>
      <c r="E83" s="92"/>
      <c r="F83" s="92"/>
      <c r="G83" s="92"/>
      <c r="H83" s="93"/>
      <c r="I83" s="93"/>
      <c r="J83" s="122"/>
      <c r="K83" s="92"/>
      <c r="L83" s="92"/>
      <c r="M83" s="92"/>
      <c r="N83" s="92" t="s">
        <v>325</v>
      </c>
      <c r="O83" s="92"/>
      <c r="P83" s="92"/>
      <c r="Q83" s="94"/>
      <c r="R83" s="94"/>
      <c r="S83" s="95"/>
      <c r="T83" s="93">
        <v>6.17658138</v>
      </c>
      <c r="U83" s="94"/>
      <c r="V83" s="93"/>
      <c r="W83" s="136" t="s">
        <v>403</v>
      </c>
      <c r="X83" s="99"/>
    </row>
    <row r="84" spans="1:24" s="106" customFormat="1" ht="88.5" customHeight="1">
      <c r="A84" s="16" t="s">
        <v>53</v>
      </c>
      <c r="B84" s="11" t="s">
        <v>264</v>
      </c>
      <c r="C84" s="153" t="s">
        <v>444</v>
      </c>
      <c r="D84" s="9" t="s">
        <v>16</v>
      </c>
      <c r="E84" s="9" t="str">
        <f t="shared" si="12"/>
        <v>4,16 МВА
13,17 км</v>
      </c>
      <c r="F84" s="9">
        <v>2020</v>
      </c>
      <c r="G84" s="9">
        <v>2024</v>
      </c>
      <c r="H84" s="6">
        <f t="shared" si="10"/>
        <v>41.26355061955919</v>
      </c>
      <c r="I84" s="6">
        <f>H84</f>
        <v>41.26355061955919</v>
      </c>
      <c r="J84" s="123"/>
      <c r="K84" s="9" t="s">
        <v>103</v>
      </c>
      <c r="L84" s="9" t="s">
        <v>149</v>
      </c>
      <c r="M84" s="9" t="s">
        <v>150</v>
      </c>
      <c r="N84" s="9" t="s">
        <v>328</v>
      </c>
      <c r="O84" s="9" t="s">
        <v>103</v>
      </c>
      <c r="P84" s="9" t="s">
        <v>329</v>
      </c>
      <c r="Q84" s="7">
        <v>8.2472742000000014</v>
      </c>
      <c r="R84" s="7">
        <v>8.4810671212000024</v>
      </c>
      <c r="S84" s="8">
        <v>8.9890010524512025</v>
      </c>
      <c r="T84" s="6">
        <f>T85+T86+T87</f>
        <v>5.7675324400000001</v>
      </c>
      <c r="U84" s="7">
        <v>9.7786758059079855</v>
      </c>
      <c r="V84" s="6">
        <f>Q84+R84+S84+T84+U84</f>
        <v>41.26355061955919</v>
      </c>
      <c r="W84" s="131"/>
      <c r="X84" s="105"/>
    </row>
    <row r="85" spans="1:24" s="101" customFormat="1" ht="88.5" customHeight="1" outlineLevel="1">
      <c r="A85" s="97"/>
      <c r="B85" s="104" t="s">
        <v>298</v>
      </c>
      <c r="C85" s="156"/>
      <c r="D85" s="92"/>
      <c r="E85" s="92"/>
      <c r="F85" s="92"/>
      <c r="G85" s="92"/>
      <c r="H85" s="93"/>
      <c r="I85" s="93"/>
      <c r="J85" s="124"/>
      <c r="K85" s="92"/>
      <c r="L85" s="92"/>
      <c r="M85" s="92"/>
      <c r="N85" s="92" t="s">
        <v>327</v>
      </c>
      <c r="O85" s="92"/>
      <c r="P85" s="92"/>
      <c r="Q85" s="94"/>
      <c r="R85" s="94"/>
      <c r="S85" s="95"/>
      <c r="T85" s="93">
        <v>3.1076259999999998</v>
      </c>
      <c r="U85" s="94"/>
      <c r="V85" s="93"/>
      <c r="W85" s="136" t="s">
        <v>403</v>
      </c>
      <c r="X85" s="99"/>
    </row>
    <row r="86" spans="1:24" s="101" customFormat="1" ht="88.5" customHeight="1" outlineLevel="1">
      <c r="A86" s="114"/>
      <c r="B86" s="96" t="s">
        <v>265</v>
      </c>
      <c r="C86" s="156"/>
      <c r="D86" s="92"/>
      <c r="E86" s="92"/>
      <c r="F86" s="92"/>
      <c r="G86" s="92"/>
      <c r="H86" s="93"/>
      <c r="I86" s="93"/>
      <c r="J86" s="124"/>
      <c r="K86" s="92"/>
      <c r="L86" s="92"/>
      <c r="M86" s="92"/>
      <c r="N86" s="92" t="s">
        <v>276</v>
      </c>
      <c r="O86" s="92"/>
      <c r="P86" s="92"/>
      <c r="Q86" s="94"/>
      <c r="R86" s="94"/>
      <c r="S86" s="95"/>
      <c r="T86" s="93">
        <v>1.29890539</v>
      </c>
      <c r="U86" s="94"/>
      <c r="V86" s="93"/>
      <c r="W86" s="136" t="s">
        <v>402</v>
      </c>
      <c r="X86" s="99"/>
    </row>
    <row r="87" spans="1:24" s="101" customFormat="1" ht="88.5" customHeight="1" outlineLevel="1">
      <c r="A87" s="114"/>
      <c r="B87" s="85" t="s">
        <v>266</v>
      </c>
      <c r="C87" s="156"/>
      <c r="D87" s="92"/>
      <c r="E87" s="92"/>
      <c r="F87" s="92"/>
      <c r="G87" s="92"/>
      <c r="H87" s="93"/>
      <c r="I87" s="93"/>
      <c r="J87" s="124"/>
      <c r="K87" s="92"/>
      <c r="L87" s="92"/>
      <c r="M87" s="92"/>
      <c r="N87" s="92" t="s">
        <v>299</v>
      </c>
      <c r="O87" s="92"/>
      <c r="P87" s="92"/>
      <c r="Q87" s="94"/>
      <c r="R87" s="94"/>
      <c r="S87" s="95"/>
      <c r="T87" s="93">
        <v>1.36100105</v>
      </c>
      <c r="U87" s="94"/>
      <c r="V87" s="93"/>
      <c r="W87" s="140" t="s">
        <v>426</v>
      </c>
      <c r="X87" s="99"/>
    </row>
    <row r="88" spans="1:24" s="106" customFormat="1" ht="88.5" customHeight="1">
      <c r="A88" s="16" t="s">
        <v>54</v>
      </c>
      <c r="B88" s="11" t="s">
        <v>267</v>
      </c>
      <c r="C88" s="153" t="s">
        <v>445</v>
      </c>
      <c r="D88" s="9" t="s">
        <v>16</v>
      </c>
      <c r="E88" s="9" t="str">
        <f t="shared" si="12"/>
        <v>2,23 МВА
9,59 км</v>
      </c>
      <c r="F88" s="9">
        <v>2020</v>
      </c>
      <c r="G88" s="9">
        <v>2024</v>
      </c>
      <c r="H88" s="6">
        <f t="shared" si="10"/>
        <v>29.731638283990602</v>
      </c>
      <c r="I88" s="6">
        <f t="shared" si="11"/>
        <v>29.731638283990602</v>
      </c>
      <c r="J88" s="125"/>
      <c r="K88" s="9" t="s">
        <v>109</v>
      </c>
      <c r="L88" s="9" t="s">
        <v>150</v>
      </c>
      <c r="M88" s="9" t="s">
        <v>229</v>
      </c>
      <c r="N88" s="9" t="s">
        <v>330</v>
      </c>
      <c r="O88" s="9" t="s">
        <v>367</v>
      </c>
      <c r="P88" s="9" t="s">
        <v>368</v>
      </c>
      <c r="Q88" s="7">
        <v>6.2049695000000007</v>
      </c>
      <c r="R88" s="7">
        <v>6.2219999980000011</v>
      </c>
      <c r="S88" s="8">
        <v>6.7630196369520013</v>
      </c>
      <c r="T88" s="6">
        <f>T89</f>
        <v>3.1845050000000001</v>
      </c>
      <c r="U88" s="7">
        <v>7.3571441490385974</v>
      </c>
      <c r="V88" s="6">
        <f>Q88+R88+S88+T88+U88</f>
        <v>29.731638283990602</v>
      </c>
      <c r="W88" s="131"/>
      <c r="X88" s="105"/>
    </row>
    <row r="89" spans="1:24" s="101" customFormat="1" ht="88.5" customHeight="1" outlineLevel="1">
      <c r="A89" s="97"/>
      <c r="B89" s="96" t="s">
        <v>310</v>
      </c>
      <c r="D89" s="92"/>
      <c r="E89" s="92"/>
      <c r="F89" s="92"/>
      <c r="G89" s="92"/>
      <c r="H89" s="93"/>
      <c r="I89" s="93"/>
      <c r="J89" s="126"/>
      <c r="K89" s="92"/>
      <c r="L89" s="92"/>
      <c r="M89" s="92"/>
      <c r="N89" s="92" t="s">
        <v>302</v>
      </c>
      <c r="O89" s="92"/>
      <c r="P89" s="92"/>
      <c r="Q89" s="94"/>
      <c r="R89" s="94"/>
      <c r="S89" s="95"/>
      <c r="T89" s="93">
        <v>3.1845050000000001</v>
      </c>
      <c r="U89" s="94"/>
      <c r="V89" s="93"/>
      <c r="W89" s="136" t="s">
        <v>403</v>
      </c>
      <c r="X89" s="99"/>
    </row>
    <row r="90" spans="1:24" s="106" customFormat="1" ht="88.5" customHeight="1">
      <c r="A90" s="16" t="s">
        <v>56</v>
      </c>
      <c r="B90" s="11" t="s">
        <v>268</v>
      </c>
      <c r="C90" s="153" t="s">
        <v>446</v>
      </c>
      <c r="D90" s="9" t="s">
        <v>16</v>
      </c>
      <c r="E90" s="9" t="str">
        <f t="shared" si="12"/>
        <v>8,32 МВА
14,73 км</v>
      </c>
      <c r="F90" s="9">
        <v>2020</v>
      </c>
      <c r="G90" s="9">
        <v>2024</v>
      </c>
      <c r="H90" s="6">
        <f t="shared" si="10"/>
        <v>69.560040423784002</v>
      </c>
      <c r="I90" s="6">
        <f t="shared" si="11"/>
        <v>69.560040423784002</v>
      </c>
      <c r="J90" s="121"/>
      <c r="K90" s="9" t="s">
        <v>110</v>
      </c>
      <c r="L90" s="9" t="s">
        <v>151</v>
      </c>
      <c r="M90" s="9" t="s">
        <v>230</v>
      </c>
      <c r="N90" s="9" t="s">
        <v>332</v>
      </c>
      <c r="O90" s="9" t="s">
        <v>369</v>
      </c>
      <c r="P90" s="9" t="s">
        <v>370</v>
      </c>
      <c r="Q90" s="7">
        <v>10.827450210000002</v>
      </c>
      <c r="R90" s="7">
        <v>36.419183803784001</v>
      </c>
      <c r="S90" s="8">
        <v>5.5964999999999998</v>
      </c>
      <c r="T90" s="6">
        <f>T91+T92</f>
        <v>6.71690641</v>
      </c>
      <c r="U90" s="7">
        <v>10</v>
      </c>
      <c r="V90" s="6">
        <f>Q90+R90+S90+T90+U90</f>
        <v>69.560040423784002</v>
      </c>
      <c r="W90" s="131"/>
      <c r="X90" s="105"/>
    </row>
    <row r="91" spans="1:24" s="101" customFormat="1" ht="88.5" customHeight="1" outlineLevel="1">
      <c r="A91" s="114"/>
      <c r="B91" s="85" t="s">
        <v>269</v>
      </c>
      <c r="C91" s="156"/>
      <c r="D91" s="92"/>
      <c r="E91" s="92"/>
      <c r="F91" s="92"/>
      <c r="G91" s="92"/>
      <c r="H91" s="93"/>
      <c r="I91" s="93"/>
      <c r="J91" s="122"/>
      <c r="K91" s="92"/>
      <c r="L91" s="92"/>
      <c r="M91" s="92"/>
      <c r="N91" s="92" t="s">
        <v>300</v>
      </c>
      <c r="O91" s="92"/>
      <c r="P91" s="92"/>
      <c r="Q91" s="94"/>
      <c r="R91" s="94"/>
      <c r="S91" s="95"/>
      <c r="T91" s="93">
        <v>2.9</v>
      </c>
      <c r="U91" s="94"/>
      <c r="V91" s="93"/>
      <c r="W91" s="136" t="s">
        <v>427</v>
      </c>
      <c r="X91" s="99"/>
    </row>
    <row r="92" spans="1:24" s="99" customFormat="1" ht="88.5" customHeight="1" outlineLevel="1">
      <c r="A92" s="97"/>
      <c r="B92" s="96" t="s">
        <v>301</v>
      </c>
      <c r="C92" s="156"/>
      <c r="D92" s="92"/>
      <c r="E92" s="92"/>
      <c r="F92" s="92"/>
      <c r="G92" s="92"/>
      <c r="H92" s="93"/>
      <c r="I92" s="93"/>
      <c r="J92" s="122"/>
      <c r="K92" s="92"/>
      <c r="L92" s="92"/>
      <c r="M92" s="92"/>
      <c r="N92" s="92" t="s">
        <v>331</v>
      </c>
      <c r="O92" s="92"/>
      <c r="P92" s="92"/>
      <c r="Q92" s="94"/>
      <c r="R92" s="94"/>
      <c r="S92" s="95"/>
      <c r="T92" s="93">
        <v>3.8169064100000001</v>
      </c>
      <c r="U92" s="94"/>
      <c r="V92" s="93"/>
      <c r="W92" s="136" t="s">
        <v>403</v>
      </c>
    </row>
    <row r="93" spans="1:24" s="105" customFormat="1" ht="88.5" customHeight="1">
      <c r="A93" s="16" t="s">
        <v>57</v>
      </c>
      <c r="B93" s="11" t="s">
        <v>136</v>
      </c>
      <c r="C93" s="153" t="s">
        <v>447</v>
      </c>
      <c r="D93" s="9" t="s">
        <v>16</v>
      </c>
      <c r="E93" s="9" t="s">
        <v>139</v>
      </c>
      <c r="F93" s="9">
        <v>2019</v>
      </c>
      <c r="G93" s="9">
        <v>2026</v>
      </c>
      <c r="H93" s="6">
        <f t="shared" si="10"/>
        <v>59.107816649999997</v>
      </c>
      <c r="I93" s="8">
        <f>H93</f>
        <v>59.107816649999997</v>
      </c>
      <c r="J93" s="121"/>
      <c r="K93" s="9" t="s">
        <v>135</v>
      </c>
      <c r="L93" s="36"/>
      <c r="M93" s="9"/>
      <c r="N93" s="9"/>
      <c r="O93" s="9"/>
      <c r="P93" s="9"/>
      <c r="Q93" s="7">
        <v>2</v>
      </c>
      <c r="R93" s="7">
        <v>3.7</v>
      </c>
      <c r="S93" s="7">
        <v>1</v>
      </c>
      <c r="T93" s="7"/>
      <c r="U93" s="7">
        <v>52.407816649999994</v>
      </c>
      <c r="V93" s="6">
        <f>Q93+R93+S93+T93+U93</f>
        <v>59.107816649999997</v>
      </c>
      <c r="W93" s="131"/>
    </row>
    <row r="94" spans="1:24" s="105" customFormat="1" ht="88.5" customHeight="1">
      <c r="A94" s="16" t="s">
        <v>224</v>
      </c>
      <c r="B94" s="11" t="s">
        <v>225</v>
      </c>
      <c r="C94" s="153" t="s">
        <v>456</v>
      </c>
      <c r="D94" s="9" t="s">
        <v>16</v>
      </c>
      <c r="E94" s="9" t="str">
        <f>P94</f>
        <v>3,55 км</v>
      </c>
      <c r="F94" s="9">
        <v>2022</v>
      </c>
      <c r="G94" s="9">
        <v>2022</v>
      </c>
      <c r="H94" s="6">
        <f t="shared" si="10"/>
        <v>7.5810000000000004</v>
      </c>
      <c r="I94" s="8">
        <f>H94</f>
        <v>7.5810000000000004</v>
      </c>
      <c r="J94" s="121"/>
      <c r="K94" s="9"/>
      <c r="L94" s="36"/>
      <c r="M94" s="9" t="s">
        <v>242</v>
      </c>
      <c r="N94" s="9"/>
      <c r="O94" s="9"/>
      <c r="P94" s="9" t="str">
        <f>M94</f>
        <v>3,55 км</v>
      </c>
      <c r="Q94" s="7"/>
      <c r="R94" s="7"/>
      <c r="S94" s="7">
        <v>7.5810000000000004</v>
      </c>
      <c r="T94" s="7"/>
      <c r="U94" s="7"/>
      <c r="V94" s="6">
        <f>Q94+R94+S94+T94+U94</f>
        <v>7.5810000000000004</v>
      </c>
      <c r="W94" s="131"/>
    </row>
    <row r="95" spans="1:24" s="105" customFormat="1" ht="88.5" customHeight="1">
      <c r="A95" s="16" t="s">
        <v>58</v>
      </c>
      <c r="B95" s="11" t="s">
        <v>131</v>
      </c>
      <c r="C95" s="153" t="s">
        <v>448</v>
      </c>
      <c r="D95" s="9" t="s">
        <v>16</v>
      </c>
      <c r="E95" s="9" t="str">
        <f>P95</f>
        <v>8 МВА
2-х цепная ВЛ-35кВ по
 0,35 км</v>
      </c>
      <c r="F95" s="9">
        <v>2020</v>
      </c>
      <c r="G95" s="9">
        <v>2023</v>
      </c>
      <c r="H95" s="6">
        <f t="shared" si="10"/>
        <v>200.04235581249998</v>
      </c>
      <c r="I95" s="6">
        <f t="shared" si="11"/>
        <v>200.04235581249998</v>
      </c>
      <c r="J95" s="121"/>
      <c r="K95" s="9"/>
      <c r="L95" s="9"/>
      <c r="M95" s="9"/>
      <c r="N95" s="9" t="s">
        <v>314</v>
      </c>
      <c r="O95" s="9"/>
      <c r="P95" s="9" t="str">
        <f>N95</f>
        <v>8 МВА
2-х цепная ВЛ-35кВ по
 0,35 км</v>
      </c>
      <c r="Q95" s="6">
        <v>4.3068558125000003</v>
      </c>
      <c r="R95" s="6">
        <v>26.837499999999999</v>
      </c>
      <c r="S95" s="8">
        <v>83.007000000000005</v>
      </c>
      <c r="T95" s="7">
        <v>85.890999999999991</v>
      </c>
      <c r="U95" s="128"/>
      <c r="V95" s="6">
        <f>Q95+R95+S95+T95+U95</f>
        <v>200.04235581249998</v>
      </c>
      <c r="W95" s="141"/>
    </row>
    <row r="96" spans="1:24" s="105" customFormat="1" ht="88.5" customHeight="1">
      <c r="A96" s="16" t="s">
        <v>128</v>
      </c>
      <c r="B96" s="11" t="s">
        <v>270</v>
      </c>
      <c r="C96" s="153" t="s">
        <v>449</v>
      </c>
      <c r="D96" s="9" t="s">
        <v>16</v>
      </c>
      <c r="E96" s="9" t="str">
        <f>P96</f>
        <v>6,36 МВА
35,34 км</v>
      </c>
      <c r="F96" s="9">
        <v>2020</v>
      </c>
      <c r="G96" s="9">
        <v>2024</v>
      </c>
      <c r="H96" s="6">
        <f t="shared" si="10"/>
        <v>133.53486944955318</v>
      </c>
      <c r="I96" s="6">
        <f t="shared" si="11"/>
        <v>133.53486944955318</v>
      </c>
      <c r="J96" s="121"/>
      <c r="K96" s="9" t="s">
        <v>134</v>
      </c>
      <c r="L96" s="9" t="s">
        <v>154</v>
      </c>
      <c r="M96" s="9" t="s">
        <v>156</v>
      </c>
      <c r="N96" s="9" t="s">
        <v>334</v>
      </c>
      <c r="O96" s="9" t="s">
        <v>241</v>
      </c>
      <c r="P96" s="9" t="s">
        <v>379</v>
      </c>
      <c r="Q96" s="6">
        <v>45.586349124999998</v>
      </c>
      <c r="R96" s="6">
        <v>43.507415690000002</v>
      </c>
      <c r="S96" s="8">
        <v>8.4267428545532006</v>
      </c>
      <c r="T96" s="7">
        <f>SUM(T97:T101)</f>
        <v>29.98436178</v>
      </c>
      <c r="U96" s="6">
        <v>6.03</v>
      </c>
      <c r="V96" s="6">
        <f>Q96+R96+S96+T96+U96</f>
        <v>133.53486944955318</v>
      </c>
      <c r="W96" s="131"/>
    </row>
    <row r="97" spans="1:24" s="99" customFormat="1" ht="88.5" customHeight="1" outlineLevel="1">
      <c r="A97" s="97"/>
      <c r="B97" s="102" t="s">
        <v>277</v>
      </c>
      <c r="C97" s="156"/>
      <c r="D97" s="92"/>
      <c r="E97" s="92"/>
      <c r="F97" s="92"/>
      <c r="G97" s="92"/>
      <c r="H97" s="93"/>
      <c r="I97" s="93"/>
      <c r="J97" s="122"/>
      <c r="K97" s="92"/>
      <c r="L97" s="92"/>
      <c r="M97" s="92"/>
      <c r="N97" s="92" t="s">
        <v>319</v>
      </c>
      <c r="O97" s="92"/>
      <c r="P97" s="92"/>
      <c r="Q97" s="93"/>
      <c r="R97" s="93"/>
      <c r="S97" s="95"/>
      <c r="T97" s="94">
        <v>5.2076897400000002</v>
      </c>
      <c r="U97" s="93"/>
      <c r="V97" s="93"/>
      <c r="W97" s="132" t="s">
        <v>428</v>
      </c>
    </row>
    <row r="98" spans="1:24" s="99" customFormat="1" ht="88.5" customHeight="1" outlineLevel="1">
      <c r="A98" s="142"/>
      <c r="B98" s="85" t="s">
        <v>374</v>
      </c>
      <c r="C98" s="156"/>
      <c r="D98" s="92"/>
      <c r="E98" s="92"/>
      <c r="F98" s="92"/>
      <c r="G98" s="92"/>
      <c r="H98" s="93"/>
      <c r="I98" s="93"/>
      <c r="J98" s="122"/>
      <c r="K98" s="92"/>
      <c r="L98" s="92"/>
      <c r="M98" s="92"/>
      <c r="N98" s="92" t="s">
        <v>375</v>
      </c>
      <c r="O98" s="92"/>
      <c r="P98" s="92"/>
      <c r="Q98" s="93"/>
      <c r="R98" s="93"/>
      <c r="S98" s="95"/>
      <c r="T98" s="94">
        <v>8.8156328199999994</v>
      </c>
      <c r="U98" s="93"/>
      <c r="V98" s="93"/>
      <c r="W98" s="140" t="s">
        <v>405</v>
      </c>
    </row>
    <row r="99" spans="1:24" s="99" customFormat="1" ht="88.5" customHeight="1" outlineLevel="1">
      <c r="A99" s="115"/>
      <c r="B99" s="85" t="s">
        <v>303</v>
      </c>
      <c r="C99" s="85"/>
      <c r="D99" s="92"/>
      <c r="E99" s="92"/>
      <c r="F99" s="92"/>
      <c r="G99" s="92"/>
      <c r="H99" s="93"/>
      <c r="I99" s="93"/>
      <c r="J99" s="122"/>
      <c r="K99" s="92"/>
      <c r="L99" s="92"/>
      <c r="M99" s="92"/>
      <c r="N99" s="92" t="s">
        <v>304</v>
      </c>
      <c r="O99" s="92"/>
      <c r="P99" s="92"/>
      <c r="Q99" s="93"/>
      <c r="R99" s="93"/>
      <c r="S99" s="95"/>
      <c r="T99" s="94">
        <v>12.621216220000001</v>
      </c>
      <c r="U99" s="93"/>
      <c r="V99" s="93"/>
      <c r="W99" s="140" t="s">
        <v>406</v>
      </c>
    </row>
    <row r="100" spans="1:24" s="101" customFormat="1" ht="88.5" customHeight="1" outlineLevel="1">
      <c r="A100" s="115"/>
      <c r="B100" s="86" t="s">
        <v>305</v>
      </c>
      <c r="C100" s="86"/>
      <c r="D100" s="92"/>
      <c r="E100" s="92"/>
      <c r="F100" s="92"/>
      <c r="G100" s="92"/>
      <c r="H100" s="93"/>
      <c r="I100" s="93"/>
      <c r="J100" s="122"/>
      <c r="K100" s="92"/>
      <c r="L100" s="92"/>
      <c r="M100" s="92"/>
      <c r="N100" s="92" t="s">
        <v>296</v>
      </c>
      <c r="O100" s="92"/>
      <c r="P100" s="92"/>
      <c r="Q100" s="93"/>
      <c r="R100" s="93"/>
      <c r="S100" s="95"/>
      <c r="T100" s="94">
        <v>1.7598229999999999</v>
      </c>
      <c r="U100" s="93"/>
      <c r="V100" s="93"/>
      <c r="W100" s="140" t="s">
        <v>404</v>
      </c>
      <c r="X100" s="99"/>
    </row>
    <row r="101" spans="1:24" s="101" customFormat="1" ht="136.5" customHeight="1" outlineLevel="1">
      <c r="A101" s="142"/>
      <c r="B101" s="86" t="s">
        <v>417</v>
      </c>
      <c r="C101" s="86"/>
      <c r="D101" s="92"/>
      <c r="E101" s="92"/>
      <c r="F101" s="92"/>
      <c r="G101" s="92"/>
      <c r="H101" s="93"/>
      <c r="I101" s="93"/>
      <c r="J101" s="122"/>
      <c r="K101" s="92"/>
      <c r="L101" s="92"/>
      <c r="M101" s="92"/>
      <c r="N101" s="92" t="s">
        <v>135</v>
      </c>
      <c r="O101" s="92"/>
      <c r="P101" s="92"/>
      <c r="Q101" s="93"/>
      <c r="R101" s="93"/>
      <c r="S101" s="95"/>
      <c r="T101" s="94">
        <v>1.58</v>
      </c>
      <c r="U101" s="93"/>
      <c r="V101" s="93"/>
      <c r="W101" s="136" t="s">
        <v>418</v>
      </c>
      <c r="X101" s="99"/>
    </row>
    <row r="102" spans="1:24" s="106" customFormat="1" ht="111" customHeight="1">
      <c r="A102" s="16" t="s">
        <v>129</v>
      </c>
      <c r="B102" s="11" t="s">
        <v>231</v>
      </c>
      <c r="C102" s="153" t="s">
        <v>450</v>
      </c>
      <c r="D102" s="9" t="s">
        <v>16</v>
      </c>
      <c r="E102" s="9" t="str">
        <f>P102</f>
        <v>2,8 МВА
7,4 км</v>
      </c>
      <c r="F102" s="9">
        <v>2020</v>
      </c>
      <c r="G102" s="9">
        <v>2021</v>
      </c>
      <c r="H102" s="6">
        <f t="shared" si="10"/>
        <v>45.958545549999997</v>
      </c>
      <c r="I102" s="6">
        <f t="shared" si="11"/>
        <v>45.958545549999997</v>
      </c>
      <c r="J102" s="121"/>
      <c r="K102" s="9" t="s">
        <v>140</v>
      </c>
      <c r="L102" s="9" t="s">
        <v>153</v>
      </c>
      <c r="M102" s="9"/>
      <c r="N102" s="9"/>
      <c r="O102" s="9"/>
      <c r="P102" s="9" t="s">
        <v>155</v>
      </c>
      <c r="Q102" s="6">
        <v>39.01664555</v>
      </c>
      <c r="R102" s="6">
        <v>6.9419000000000004</v>
      </c>
      <c r="S102" s="6"/>
      <c r="T102" s="7"/>
      <c r="U102" s="6"/>
      <c r="V102" s="6">
        <f>Q102+R102+S102+T102+U102</f>
        <v>45.958545549999997</v>
      </c>
      <c r="W102" s="131"/>
      <c r="X102" s="105"/>
    </row>
    <row r="103" spans="1:24" ht="88.5" customHeight="1">
      <c r="A103" s="16" t="s">
        <v>130</v>
      </c>
      <c r="B103" s="90" t="s">
        <v>429</v>
      </c>
      <c r="C103" s="153" t="s">
        <v>451</v>
      </c>
      <c r="D103" s="9" t="s">
        <v>16</v>
      </c>
      <c r="E103" s="9" t="str">
        <f>P103</f>
        <v>5,62 МВА
14,98 км</v>
      </c>
      <c r="F103" s="9">
        <v>2020</v>
      </c>
      <c r="G103" s="9">
        <v>2024</v>
      </c>
      <c r="H103" s="6">
        <f t="shared" si="10"/>
        <v>50.730256609999998</v>
      </c>
      <c r="I103" s="6">
        <f t="shared" si="11"/>
        <v>50.730256609999998</v>
      </c>
      <c r="J103" s="121"/>
      <c r="K103" s="9" t="s">
        <v>132</v>
      </c>
      <c r="L103" s="9" t="s">
        <v>152</v>
      </c>
      <c r="M103" s="9" t="s">
        <v>133</v>
      </c>
      <c r="N103" s="9" t="s">
        <v>333</v>
      </c>
      <c r="O103" s="9" t="s">
        <v>362</v>
      </c>
      <c r="P103" s="9" t="s">
        <v>363</v>
      </c>
      <c r="Q103" s="6">
        <v>11.27215</v>
      </c>
      <c r="R103" s="6">
        <v>19.949757000000002</v>
      </c>
      <c r="S103" s="6">
        <f>13.7+0.052</f>
        <v>13.751999999999999</v>
      </c>
      <c r="T103" s="7">
        <f>T104</f>
        <v>2.0363496100000003</v>
      </c>
      <c r="U103" s="6">
        <v>3.72</v>
      </c>
      <c r="V103" s="6">
        <f>Q103+R103+S103+T103+U103</f>
        <v>50.730256609999998</v>
      </c>
      <c r="W103" s="131"/>
    </row>
    <row r="104" spans="1:24" s="101" customFormat="1" ht="88.5" customHeight="1" outlineLevel="1">
      <c r="A104" s="97"/>
      <c r="B104" s="85" t="s">
        <v>306</v>
      </c>
      <c r="C104" s="85"/>
      <c r="D104" s="92"/>
      <c r="E104" s="92"/>
      <c r="F104" s="92"/>
      <c r="G104" s="92"/>
      <c r="H104" s="93"/>
      <c r="I104" s="93"/>
      <c r="J104" s="93"/>
      <c r="K104" s="92"/>
      <c r="L104" s="92"/>
      <c r="M104" s="92"/>
      <c r="N104" s="92" t="s">
        <v>333</v>
      </c>
      <c r="O104" s="92"/>
      <c r="P104" s="92"/>
      <c r="Q104" s="93"/>
      <c r="R104" s="93"/>
      <c r="S104" s="93"/>
      <c r="T104" s="94">
        <v>2.0363496100000003</v>
      </c>
      <c r="U104" s="93"/>
      <c r="V104" s="93"/>
      <c r="W104" s="136" t="s">
        <v>419</v>
      </c>
      <c r="X104" s="99"/>
    </row>
    <row r="105" spans="1:24">
      <c r="A105" s="50" t="s">
        <v>59</v>
      </c>
      <c r="B105" s="144" t="s">
        <v>60</v>
      </c>
      <c r="C105" s="148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7"/>
      <c r="R105" s="7"/>
      <c r="S105" s="7"/>
      <c r="T105" s="7"/>
      <c r="U105" s="7"/>
      <c r="V105" s="6"/>
      <c r="W105" s="129"/>
    </row>
    <row r="106" spans="1:24">
      <c r="A106" s="51" t="s">
        <v>29</v>
      </c>
      <c r="B106" s="11" t="s">
        <v>27</v>
      </c>
      <c r="C106" s="11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7"/>
      <c r="R106" s="7"/>
      <c r="S106" s="7"/>
      <c r="T106" s="7"/>
      <c r="U106" s="7"/>
      <c r="V106" s="6"/>
      <c r="W106" s="129"/>
    </row>
    <row r="107" spans="1:24">
      <c r="A107" s="51"/>
      <c r="B107" s="11" t="s">
        <v>61</v>
      </c>
      <c r="C107" s="11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7"/>
      <c r="R107" s="7"/>
      <c r="S107" s="7"/>
      <c r="T107" s="7"/>
      <c r="U107" s="7"/>
      <c r="V107" s="6"/>
      <c r="W107" s="129"/>
    </row>
    <row r="108" spans="1:24">
      <c r="A108" s="51" t="s">
        <v>30</v>
      </c>
      <c r="B108" s="11" t="s">
        <v>28</v>
      </c>
      <c r="C108" s="11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7"/>
      <c r="R108" s="7"/>
      <c r="S108" s="7"/>
      <c r="T108" s="7"/>
      <c r="U108" s="7"/>
      <c r="V108" s="6"/>
      <c r="W108" s="129"/>
    </row>
    <row r="109" spans="1:24">
      <c r="A109" s="51"/>
      <c r="B109" s="11" t="s">
        <v>61</v>
      </c>
      <c r="C109" s="11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6"/>
      <c r="R109" s="6"/>
      <c r="S109" s="6"/>
      <c r="T109" s="6"/>
      <c r="U109" s="6"/>
      <c r="V109" s="6"/>
      <c r="W109" s="129"/>
    </row>
    <row r="110" spans="1:24">
      <c r="A110" s="16" t="s">
        <v>24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6"/>
      <c r="R110" s="6"/>
      <c r="S110" s="6"/>
      <c r="T110" s="6"/>
      <c r="U110" s="6"/>
      <c r="V110" s="6"/>
      <c r="W110" s="129"/>
    </row>
    <row r="111" spans="1:24">
      <c r="A111" s="168" t="s">
        <v>62</v>
      </c>
      <c r="B111" s="168"/>
      <c r="C111" s="147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6"/>
      <c r="R111" s="6"/>
      <c r="S111" s="6"/>
      <c r="T111" s="6"/>
      <c r="U111" s="6"/>
      <c r="V111" s="6"/>
      <c r="W111" s="129"/>
    </row>
    <row r="112" spans="1:24">
      <c r="A112" s="51"/>
      <c r="B112" s="144" t="s">
        <v>63</v>
      </c>
      <c r="C112" s="148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6"/>
      <c r="R112" s="6"/>
      <c r="S112" s="6"/>
      <c r="T112" s="6"/>
      <c r="U112" s="8"/>
      <c r="V112" s="6"/>
      <c r="W112" s="129"/>
    </row>
    <row r="113" spans="1:23">
      <c r="A113" s="16" t="s">
        <v>29</v>
      </c>
      <c r="B113" s="11" t="s">
        <v>27</v>
      </c>
      <c r="C113" s="11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6"/>
      <c r="R113" s="6"/>
      <c r="S113" s="6"/>
      <c r="T113" s="6"/>
      <c r="U113" s="6"/>
      <c r="V113" s="6"/>
      <c r="W113" s="129"/>
    </row>
    <row r="114" spans="1:23">
      <c r="A114" s="16" t="s">
        <v>30</v>
      </c>
      <c r="B114" s="11" t="s">
        <v>28</v>
      </c>
      <c r="C114" s="11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6"/>
      <c r="R114" s="6"/>
      <c r="S114" s="6"/>
      <c r="T114" s="6"/>
      <c r="U114" s="6"/>
      <c r="V114" s="6"/>
      <c r="W114" s="129"/>
    </row>
    <row r="115" spans="1:23">
      <c r="A115" s="16" t="s">
        <v>24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6"/>
      <c r="R115" s="6"/>
      <c r="S115" s="6"/>
      <c r="T115" s="6"/>
      <c r="U115" s="6"/>
      <c r="V115" s="6"/>
      <c r="W115" s="129"/>
    </row>
    <row r="116" spans="1:23">
      <c r="A116" s="52"/>
      <c r="B116" s="37"/>
      <c r="C116" s="37"/>
      <c r="D116" s="37"/>
      <c r="E116" s="37"/>
      <c r="F116" s="37"/>
      <c r="G116" s="23"/>
      <c r="H116" s="23"/>
      <c r="I116" s="23"/>
      <c r="J116" s="23"/>
      <c r="K116" s="23"/>
      <c r="L116" s="23"/>
      <c r="M116" s="23"/>
      <c r="N116" s="23"/>
      <c r="O116" s="23"/>
      <c r="P116" s="38"/>
      <c r="Q116" s="38"/>
      <c r="R116" s="38"/>
      <c r="S116" s="38"/>
      <c r="T116" s="107"/>
      <c r="U116" s="23"/>
      <c r="V116" s="23"/>
    </row>
    <row r="117" spans="1:23" ht="23.25">
      <c r="A117" s="53" t="s">
        <v>65</v>
      </c>
      <c r="B117" s="39" t="s">
        <v>64</v>
      </c>
      <c r="C117" s="39"/>
      <c r="D117" s="39"/>
      <c r="E117" s="39"/>
      <c r="F117" s="39"/>
      <c r="P117" s="40"/>
      <c r="Q117" s="40"/>
      <c r="R117" s="40"/>
      <c r="S117" s="40"/>
      <c r="T117" s="41"/>
    </row>
    <row r="118" spans="1:23">
      <c r="A118" s="53" t="s">
        <v>66</v>
      </c>
      <c r="B118" s="39" t="s">
        <v>68</v>
      </c>
      <c r="C118" s="39"/>
      <c r="D118" s="39"/>
      <c r="E118" s="39"/>
      <c r="F118" s="39"/>
    </row>
    <row r="119" spans="1:23">
      <c r="A119" s="44" t="s">
        <v>67</v>
      </c>
      <c r="B119" s="39" t="s">
        <v>69</v>
      </c>
      <c r="C119" s="39"/>
      <c r="D119" s="39"/>
      <c r="E119" s="39"/>
      <c r="F119" s="39"/>
    </row>
    <row r="120" spans="1:23">
      <c r="A120" s="44" t="s">
        <v>71</v>
      </c>
      <c r="B120" s="39" t="s">
        <v>70</v>
      </c>
      <c r="C120" s="39"/>
      <c r="D120" s="39"/>
      <c r="E120" s="39"/>
      <c r="F120" s="39"/>
    </row>
    <row r="121" spans="1:23">
      <c r="B121" s="39"/>
      <c r="C121" s="39"/>
      <c r="D121" s="39"/>
      <c r="E121" s="39"/>
      <c r="F121" s="39"/>
    </row>
    <row r="122" spans="1:23">
      <c r="B122" s="39" t="s">
        <v>239</v>
      </c>
      <c r="C122" s="39"/>
      <c r="D122" s="39"/>
      <c r="E122" s="39"/>
      <c r="F122" s="39"/>
    </row>
  </sheetData>
  <mergeCells count="24">
    <mergeCell ref="A111:B111"/>
    <mergeCell ref="T7:V7"/>
    <mergeCell ref="P8:V8"/>
    <mergeCell ref="A10:U10"/>
    <mergeCell ref="A11:U11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P13"/>
    <mergeCell ref="Q13:V13"/>
    <mergeCell ref="C13:C14"/>
    <mergeCell ref="W13:W15"/>
    <mergeCell ref="T6:V6"/>
    <mergeCell ref="T1:V1"/>
    <mergeCell ref="T2:V2"/>
    <mergeCell ref="T3:V3"/>
    <mergeCell ref="T4:V4"/>
    <mergeCell ref="T5:W5"/>
  </mergeCells>
  <printOptions horizontalCentered="1"/>
  <pageMargins left="0.19685039370078741" right="0.19685039370078741" top="0.39370078740157483" bottom="0.19685039370078741" header="0" footer="0"/>
  <pageSetup paperSize="9" scale="33" fitToHeight="7" orientation="landscape" verticalDpi="180" r:id="rId1"/>
  <rowBreaks count="2" manualBreakCount="2">
    <brk id="51" max="22" man="1"/>
    <brk id="7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L82"/>
  <sheetViews>
    <sheetView view="pageBreakPreview" topLeftCell="A25" zoomScale="50" zoomScaleNormal="60" zoomScaleSheetLayoutView="50" workbookViewId="0">
      <selection activeCell="B44" sqref="B44"/>
    </sheetView>
  </sheetViews>
  <sheetFormatPr defaultRowHeight="15.75"/>
  <cols>
    <col min="1" max="1" width="15" style="44" customWidth="1"/>
    <col min="2" max="2" width="46.5703125" style="24" customWidth="1"/>
    <col min="3" max="3" width="13.140625" style="24" customWidth="1"/>
    <col min="4" max="8" width="7.7109375" style="24" bestFit="1" customWidth="1"/>
    <col min="9" max="9" width="8.85546875" style="24" bestFit="1" customWidth="1"/>
    <col min="10" max="14" width="7.7109375" style="24" bestFit="1" customWidth="1"/>
    <col min="15" max="15" width="8.85546875" style="24" bestFit="1" customWidth="1"/>
    <col min="16" max="16" width="13.42578125" style="24" customWidth="1"/>
    <col min="17" max="20" width="5.42578125" style="24" customWidth="1"/>
    <col min="21" max="21" width="13.28515625" style="24" customWidth="1"/>
    <col min="22" max="23" width="13.85546875" style="24" customWidth="1"/>
    <col min="24" max="24" width="14.140625" style="24" customWidth="1"/>
    <col min="25" max="25" width="14.5703125" style="39" customWidth="1"/>
    <col min="26" max="26" width="15" style="39" customWidth="1"/>
    <col min="27" max="28" width="5.7109375" style="39" customWidth="1"/>
    <col min="29" max="30" width="5.7109375" style="60" customWidth="1"/>
    <col min="31" max="31" width="10.7109375" style="60" customWidth="1"/>
    <col min="32" max="32" width="13.85546875" style="60" customWidth="1"/>
    <col min="33" max="35" width="13.85546875" style="24" customWidth="1"/>
    <col min="36" max="36" width="16" style="24" customWidth="1"/>
  </cols>
  <sheetData>
    <row r="1" spans="1:37" ht="45.75" customHeight="1">
      <c r="W1" s="59"/>
      <c r="X1" s="59"/>
      <c r="AF1" s="24"/>
      <c r="AH1" s="164" t="s">
        <v>72</v>
      </c>
      <c r="AI1" s="164"/>
      <c r="AJ1" s="164"/>
    </row>
    <row r="2" spans="1:37" ht="18.75">
      <c r="W2" s="61"/>
      <c r="X2" s="61"/>
      <c r="AF2" s="24"/>
      <c r="AH2" s="165" t="s">
        <v>12</v>
      </c>
      <c r="AI2" s="165"/>
      <c r="AJ2" s="165"/>
      <c r="AK2" s="10"/>
    </row>
    <row r="3" spans="1:37" ht="18.75">
      <c r="W3" s="61"/>
      <c r="X3" s="61"/>
      <c r="AF3" s="24"/>
      <c r="AH3" s="165" t="s">
        <v>353</v>
      </c>
      <c r="AI3" s="165"/>
      <c r="AJ3" s="165"/>
      <c r="AK3" s="10"/>
    </row>
    <row r="4" spans="1:37" ht="18.75" customHeight="1">
      <c r="W4" s="62"/>
      <c r="X4" s="62"/>
      <c r="AF4" s="24"/>
      <c r="AH4" s="166" t="s">
        <v>92</v>
      </c>
      <c r="AI4" s="166"/>
      <c r="AJ4" s="166"/>
      <c r="AK4" s="10"/>
    </row>
    <row r="5" spans="1:37" ht="18.75">
      <c r="W5" s="23"/>
      <c r="X5" s="23"/>
      <c r="AF5" s="24"/>
      <c r="AH5" s="167" t="s">
        <v>354</v>
      </c>
      <c r="AI5" s="167"/>
      <c r="AJ5" s="167"/>
      <c r="AK5" s="167"/>
    </row>
    <row r="6" spans="1:37" ht="18.75">
      <c r="W6" s="63"/>
      <c r="X6" s="63"/>
      <c r="AF6" s="24"/>
      <c r="AH6" s="55"/>
      <c r="AI6" s="54"/>
      <c r="AJ6" s="54"/>
    </row>
    <row r="7" spans="1:37" ht="18.75">
      <c r="W7" s="64"/>
      <c r="X7" s="64"/>
      <c r="AF7" s="24"/>
      <c r="AH7" s="169" t="s">
        <v>13</v>
      </c>
      <c r="AI7" s="169"/>
      <c r="AJ7" s="182"/>
    </row>
    <row r="8" spans="1:37" ht="18.75">
      <c r="W8" s="65"/>
      <c r="X8" s="65"/>
      <c r="AF8" s="66"/>
      <c r="AG8" s="180" t="s">
        <v>311</v>
      </c>
      <c r="AH8" s="180"/>
      <c r="AI8" s="180"/>
      <c r="AJ8" s="180"/>
    </row>
    <row r="9" spans="1:37" ht="18.75">
      <c r="W9" s="67"/>
      <c r="X9" s="67"/>
      <c r="AF9" s="24"/>
      <c r="AH9" s="55"/>
      <c r="AI9" s="55"/>
      <c r="AJ9" s="68" t="s">
        <v>14</v>
      </c>
    </row>
    <row r="10" spans="1:37" ht="22.5">
      <c r="A10" s="171" t="s">
        <v>127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</row>
    <row r="11" spans="1:37" ht="22.5">
      <c r="A11" s="171" t="s">
        <v>120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</row>
    <row r="12" spans="1:37"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37" ht="54" customHeight="1">
      <c r="A13" s="173" t="s">
        <v>0</v>
      </c>
      <c r="B13" s="173" t="s">
        <v>73</v>
      </c>
      <c r="C13" s="176" t="s">
        <v>431</v>
      </c>
      <c r="D13" s="183" t="s">
        <v>74</v>
      </c>
      <c r="E13" s="184"/>
      <c r="F13" s="184"/>
      <c r="G13" s="184"/>
      <c r="H13" s="184"/>
      <c r="I13" s="184"/>
      <c r="J13" s="159" t="s">
        <v>77</v>
      </c>
      <c r="K13" s="159"/>
      <c r="L13" s="159"/>
      <c r="M13" s="159"/>
      <c r="N13" s="159"/>
      <c r="O13" s="159"/>
      <c r="P13" s="176" t="s">
        <v>121</v>
      </c>
      <c r="Q13" s="159" t="s">
        <v>79</v>
      </c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</row>
    <row r="14" spans="1:37" ht="83.45" customHeight="1">
      <c r="A14" s="174"/>
      <c r="B14" s="174"/>
      <c r="C14" s="177"/>
      <c r="D14" s="185"/>
      <c r="E14" s="186"/>
      <c r="F14" s="186"/>
      <c r="G14" s="186"/>
      <c r="H14" s="186"/>
      <c r="I14" s="186"/>
      <c r="J14" s="159"/>
      <c r="K14" s="159"/>
      <c r="L14" s="159"/>
      <c r="M14" s="159"/>
      <c r="N14" s="159"/>
      <c r="O14" s="159"/>
      <c r="P14" s="177"/>
      <c r="Q14" s="159" t="s">
        <v>122</v>
      </c>
      <c r="R14" s="159"/>
      <c r="S14" s="159"/>
      <c r="T14" s="159"/>
      <c r="U14" s="159"/>
      <c r="V14" s="159" t="s">
        <v>123</v>
      </c>
      <c r="W14" s="159" t="s">
        <v>124</v>
      </c>
      <c r="X14" s="159" t="s">
        <v>125</v>
      </c>
      <c r="Y14" s="159" t="s">
        <v>126</v>
      </c>
      <c r="Z14" s="179" t="s">
        <v>76</v>
      </c>
      <c r="AA14" s="159" t="s">
        <v>122</v>
      </c>
      <c r="AB14" s="159"/>
      <c r="AC14" s="159"/>
      <c r="AD14" s="159"/>
      <c r="AE14" s="159"/>
      <c r="AF14" s="159" t="s">
        <v>123</v>
      </c>
      <c r="AG14" s="159" t="s">
        <v>124</v>
      </c>
      <c r="AH14" s="159" t="s">
        <v>125</v>
      </c>
      <c r="AI14" s="159" t="s">
        <v>126</v>
      </c>
      <c r="AJ14" s="181" t="s">
        <v>76</v>
      </c>
    </row>
    <row r="15" spans="1:37" ht="64.150000000000006" customHeight="1">
      <c r="A15" s="175"/>
      <c r="B15" s="175"/>
      <c r="C15" s="178"/>
      <c r="D15" s="159" t="s">
        <v>75</v>
      </c>
      <c r="E15" s="159"/>
      <c r="F15" s="159"/>
      <c r="G15" s="159"/>
      <c r="H15" s="159"/>
      <c r="I15" s="172"/>
      <c r="J15" s="159" t="s">
        <v>75</v>
      </c>
      <c r="K15" s="159"/>
      <c r="L15" s="159"/>
      <c r="M15" s="159"/>
      <c r="N15" s="159"/>
      <c r="O15" s="159"/>
      <c r="P15" s="178"/>
      <c r="Q15" s="109" t="s">
        <v>80</v>
      </c>
      <c r="R15" s="109" t="s">
        <v>81</v>
      </c>
      <c r="S15" s="109" t="s">
        <v>82</v>
      </c>
      <c r="T15" s="109" t="s">
        <v>83</v>
      </c>
      <c r="U15" s="111" t="s">
        <v>76</v>
      </c>
      <c r="V15" s="159"/>
      <c r="W15" s="159"/>
      <c r="X15" s="159"/>
      <c r="Y15" s="159"/>
      <c r="Z15" s="179"/>
      <c r="AA15" s="109" t="s">
        <v>80</v>
      </c>
      <c r="AB15" s="109" t="s">
        <v>81</v>
      </c>
      <c r="AC15" s="109" t="s">
        <v>82</v>
      </c>
      <c r="AD15" s="109" t="s">
        <v>83</v>
      </c>
      <c r="AE15" s="111" t="s">
        <v>76</v>
      </c>
      <c r="AF15" s="159"/>
      <c r="AG15" s="159"/>
      <c r="AH15" s="159"/>
      <c r="AI15" s="159"/>
      <c r="AJ15" s="181"/>
    </row>
    <row r="16" spans="1:37" ht="32.450000000000003" customHeight="1">
      <c r="A16" s="112"/>
      <c r="B16" s="112"/>
      <c r="C16" s="149"/>
      <c r="D16" s="111">
        <v>2020</v>
      </c>
      <c r="E16" s="111">
        <f>D16+1</f>
        <v>2021</v>
      </c>
      <c r="F16" s="111">
        <f t="shared" ref="F16:H16" si="0">E16+1</f>
        <v>2022</v>
      </c>
      <c r="G16" s="111">
        <f t="shared" si="0"/>
        <v>2023</v>
      </c>
      <c r="H16" s="111">
        <f t="shared" si="0"/>
        <v>2024</v>
      </c>
      <c r="I16" s="69" t="s">
        <v>76</v>
      </c>
      <c r="J16" s="111">
        <v>2020</v>
      </c>
      <c r="K16" s="111">
        <f>J16+1</f>
        <v>2021</v>
      </c>
      <c r="L16" s="111">
        <f t="shared" ref="L16:N16" si="1">K16+1</f>
        <v>2022</v>
      </c>
      <c r="M16" s="111">
        <f t="shared" si="1"/>
        <v>2023</v>
      </c>
      <c r="N16" s="111">
        <f t="shared" si="1"/>
        <v>2024</v>
      </c>
      <c r="O16" s="111" t="s">
        <v>76</v>
      </c>
      <c r="P16" s="111" t="s">
        <v>78</v>
      </c>
      <c r="Q16" s="179" t="s">
        <v>84</v>
      </c>
      <c r="R16" s="179"/>
      <c r="S16" s="179"/>
      <c r="T16" s="179"/>
      <c r="U16" s="179"/>
      <c r="V16" s="179"/>
      <c r="W16" s="179"/>
      <c r="X16" s="179"/>
      <c r="Y16" s="179"/>
      <c r="Z16" s="179"/>
      <c r="AA16" s="179" t="s">
        <v>78</v>
      </c>
      <c r="AB16" s="179"/>
      <c r="AC16" s="179"/>
      <c r="AD16" s="179"/>
      <c r="AE16" s="179"/>
      <c r="AF16" s="179"/>
      <c r="AG16" s="179"/>
      <c r="AH16" s="179"/>
      <c r="AI16" s="179"/>
      <c r="AJ16" s="179"/>
    </row>
    <row r="17" spans="1:36" s="2" customFormat="1" ht="33" customHeight="1">
      <c r="A17" s="110">
        <v>1</v>
      </c>
      <c r="B17" s="110">
        <f>A17+1</f>
        <v>2</v>
      </c>
      <c r="C17" s="151">
        <f>B17+1</f>
        <v>3</v>
      </c>
      <c r="D17" s="151">
        <f t="shared" ref="D17:E17" si="2">C17+1</f>
        <v>4</v>
      </c>
      <c r="E17" s="151">
        <f t="shared" si="2"/>
        <v>5</v>
      </c>
      <c r="F17" s="110">
        <f t="shared" ref="F17:AJ17" si="3">E17+1</f>
        <v>6</v>
      </c>
      <c r="G17" s="110">
        <f t="shared" si="3"/>
        <v>7</v>
      </c>
      <c r="H17" s="110">
        <f t="shared" si="3"/>
        <v>8</v>
      </c>
      <c r="I17" s="70">
        <f t="shared" si="3"/>
        <v>9</v>
      </c>
      <c r="J17" s="110">
        <f t="shared" si="3"/>
        <v>10</v>
      </c>
      <c r="K17" s="110">
        <f t="shared" si="3"/>
        <v>11</v>
      </c>
      <c r="L17" s="110">
        <f t="shared" si="3"/>
        <v>12</v>
      </c>
      <c r="M17" s="110">
        <f t="shared" si="3"/>
        <v>13</v>
      </c>
      <c r="N17" s="110">
        <f t="shared" si="3"/>
        <v>14</v>
      </c>
      <c r="O17" s="110">
        <f t="shared" si="3"/>
        <v>15</v>
      </c>
      <c r="P17" s="110">
        <f t="shared" si="3"/>
        <v>16</v>
      </c>
      <c r="Q17" s="110">
        <f t="shared" si="3"/>
        <v>17</v>
      </c>
      <c r="R17" s="110">
        <f t="shared" si="3"/>
        <v>18</v>
      </c>
      <c r="S17" s="110">
        <f t="shared" si="3"/>
        <v>19</v>
      </c>
      <c r="T17" s="110">
        <f t="shared" si="3"/>
        <v>20</v>
      </c>
      <c r="U17" s="110">
        <f t="shared" si="3"/>
        <v>21</v>
      </c>
      <c r="V17" s="110">
        <f t="shared" si="3"/>
        <v>22</v>
      </c>
      <c r="W17" s="110">
        <f>V17+1</f>
        <v>23</v>
      </c>
      <c r="X17" s="110">
        <f t="shared" si="3"/>
        <v>24</v>
      </c>
      <c r="Y17" s="110">
        <f t="shared" si="3"/>
        <v>25</v>
      </c>
      <c r="Z17" s="110">
        <f t="shared" si="3"/>
        <v>26</v>
      </c>
      <c r="AA17" s="110">
        <f t="shared" si="3"/>
        <v>27</v>
      </c>
      <c r="AB17" s="110">
        <f t="shared" si="3"/>
        <v>28</v>
      </c>
      <c r="AC17" s="110">
        <f t="shared" si="3"/>
        <v>29</v>
      </c>
      <c r="AD17" s="110">
        <f t="shared" si="3"/>
        <v>30</v>
      </c>
      <c r="AE17" s="110">
        <f t="shared" si="3"/>
        <v>31</v>
      </c>
      <c r="AF17" s="110">
        <f t="shared" si="3"/>
        <v>32</v>
      </c>
      <c r="AG17" s="110">
        <f>AF17+1</f>
        <v>33</v>
      </c>
      <c r="AH17" s="110">
        <f t="shared" si="3"/>
        <v>34</v>
      </c>
      <c r="AI17" s="110">
        <f t="shared" si="3"/>
        <v>35</v>
      </c>
      <c r="AJ17" s="110">
        <f t="shared" si="3"/>
        <v>36</v>
      </c>
    </row>
    <row r="18" spans="1:36" ht="62.25" customHeight="1">
      <c r="A18" s="110"/>
      <c r="B18" s="111" t="s">
        <v>7</v>
      </c>
      <c r="C18" s="150"/>
      <c r="D18" s="8"/>
      <c r="E18" s="22"/>
      <c r="F18" s="8"/>
      <c r="G18" s="8"/>
      <c r="H18" s="22"/>
      <c r="I18" s="71"/>
      <c r="J18" s="22"/>
      <c r="K18" s="22"/>
      <c r="L18" s="22"/>
      <c r="M18" s="22"/>
      <c r="N18" s="22"/>
      <c r="O18" s="22"/>
      <c r="P18" s="22">
        <f>P19+P46</f>
        <v>2222.6292540619975</v>
      </c>
      <c r="Q18" s="22"/>
      <c r="R18" s="22"/>
      <c r="S18" s="22"/>
      <c r="T18" s="22"/>
      <c r="U18" s="34" t="str">
        <f>'П.1.1 '!K16</f>
        <v>46,35 МВА
57,4 км</v>
      </c>
      <c r="V18" s="34" t="str">
        <f>'П.1.1 '!L16</f>
        <v xml:space="preserve">26,06 МВА
79,05 км </v>
      </c>
      <c r="W18" s="34" t="str">
        <f>'П.1.1 '!M16</f>
        <v>23,33 МВА
52,85 км</v>
      </c>
      <c r="X18" s="34" t="str">
        <f>'П.1.1 '!N16</f>
        <v>21 МВА
36,62 км</v>
      </c>
      <c r="Y18" s="34" t="str">
        <f>'П.1.1 '!O16</f>
        <v>64,13 МВА
64,76 км</v>
      </c>
      <c r="Z18" s="34" t="str">
        <f>'П.1.1 '!P16</f>
        <v>180,87 МВА
290,68 км</v>
      </c>
      <c r="AA18" s="22"/>
      <c r="AB18" s="22"/>
      <c r="AC18" s="22"/>
      <c r="AD18" s="22"/>
      <c r="AE18" s="22">
        <f t="shared" ref="AE18:AJ18" si="4">AE19+AE46</f>
        <v>386.78164260350002</v>
      </c>
      <c r="AF18" s="22">
        <f t="shared" si="4"/>
        <v>399.76824856536405</v>
      </c>
      <c r="AG18" s="22">
        <f t="shared" si="4"/>
        <v>505.17824829762685</v>
      </c>
      <c r="AH18" s="22">
        <f t="shared" si="4"/>
        <v>466.40111461000004</v>
      </c>
      <c r="AI18" s="22">
        <f t="shared" si="4"/>
        <v>464.49999998550663</v>
      </c>
      <c r="AJ18" s="22">
        <f t="shared" si="4"/>
        <v>2222.6292540619975</v>
      </c>
    </row>
    <row r="19" spans="1:36" ht="57" customHeight="1">
      <c r="A19" s="110">
        <v>1</v>
      </c>
      <c r="B19" s="109" t="s">
        <v>8</v>
      </c>
      <c r="C19" s="148"/>
      <c r="D19" s="8"/>
      <c r="E19" s="8"/>
      <c r="F19" s="8"/>
      <c r="G19" s="8"/>
      <c r="H19" s="22"/>
      <c r="I19" s="71"/>
      <c r="J19" s="22"/>
      <c r="K19" s="22"/>
      <c r="L19" s="22"/>
      <c r="M19" s="22"/>
      <c r="N19" s="22"/>
      <c r="O19" s="22"/>
      <c r="P19" s="22">
        <f>P20+P41</f>
        <v>945.84269835325017</v>
      </c>
      <c r="Q19" s="22"/>
      <c r="R19" s="22"/>
      <c r="S19" s="22"/>
      <c r="T19" s="22"/>
      <c r="U19" s="34" t="str">
        <f>U20</f>
        <v>4,87 МВА
15,7 км</v>
      </c>
      <c r="V19" s="34" t="str">
        <f t="shared" ref="V19:Z19" si="5">V20</f>
        <v>7,2 МВА
12,2 км</v>
      </c>
      <c r="W19" s="34" t="str">
        <f t="shared" si="5"/>
        <v>17,28 МВА
16,2 км</v>
      </c>
      <c r="X19" s="34" t="str">
        <f t="shared" si="5"/>
        <v>5,51 МВА
10,73 км</v>
      </c>
      <c r="Y19" s="34" t="str">
        <f t="shared" si="5"/>
        <v>56,81 МВА
33,5 км</v>
      </c>
      <c r="Z19" s="34" t="str">
        <f t="shared" si="5"/>
        <v>91,67 МВА
88,33 км</v>
      </c>
      <c r="AA19" s="22"/>
      <c r="AB19" s="22"/>
      <c r="AC19" s="22"/>
      <c r="AD19" s="22"/>
      <c r="AE19" s="22">
        <f t="shared" ref="AE19:AJ19" si="6">AE20+AE41</f>
        <v>65.879854100000003</v>
      </c>
      <c r="AF19" s="22">
        <f t="shared" si="6"/>
        <v>156.04181983268001</v>
      </c>
      <c r="AG19" s="22">
        <f t="shared" si="6"/>
        <v>232.90979310445121</v>
      </c>
      <c r="AH19" s="22">
        <f t="shared" si="6"/>
        <v>222.60059591000001</v>
      </c>
      <c r="AI19" s="22">
        <f t="shared" si="6"/>
        <v>268.41063540611901</v>
      </c>
      <c r="AJ19" s="22">
        <f t="shared" si="6"/>
        <v>945.84269835325017</v>
      </c>
    </row>
    <row r="20" spans="1:36" ht="66.599999999999994" customHeight="1">
      <c r="A20" s="16" t="s">
        <v>10</v>
      </c>
      <c r="B20" s="109" t="s">
        <v>9</v>
      </c>
      <c r="C20" s="148"/>
      <c r="D20" s="8"/>
      <c r="E20" s="22"/>
      <c r="F20" s="8"/>
      <c r="G20" s="8"/>
      <c r="H20" s="22"/>
      <c r="I20" s="71"/>
      <c r="J20" s="22"/>
      <c r="K20" s="8"/>
      <c r="L20" s="8"/>
      <c r="M20" s="8"/>
      <c r="N20" s="8"/>
      <c r="O20" s="8"/>
      <c r="P20" s="22">
        <f>SUM(P21:P27)</f>
        <v>795.60069835325021</v>
      </c>
      <c r="Q20" s="22"/>
      <c r="R20" s="22"/>
      <c r="S20" s="22"/>
      <c r="T20" s="22"/>
      <c r="U20" s="34" t="str">
        <f>'П.1.1 '!K18</f>
        <v>4,87 МВА
15,7 км</v>
      </c>
      <c r="V20" s="34" t="str">
        <f>'П.1.1 '!L18</f>
        <v>7,2 МВА
12,2 км</v>
      </c>
      <c r="W20" s="34" t="str">
        <f>'П.1.1 '!M18</f>
        <v>17,28 МВА
16,2 км</v>
      </c>
      <c r="X20" s="34" t="str">
        <f>'П.1.1 '!N18</f>
        <v>5,51 МВА
10,73 км</v>
      </c>
      <c r="Y20" s="34" t="str">
        <f>'П.1.1 '!O18</f>
        <v>56,81 МВА
33,5 км</v>
      </c>
      <c r="Z20" s="34" t="str">
        <f>'П.1.1 '!P18</f>
        <v>91,67 МВА
88,33 км</v>
      </c>
      <c r="AA20" s="22"/>
      <c r="AB20" s="22"/>
      <c r="AC20" s="22"/>
      <c r="AD20" s="22"/>
      <c r="AE20" s="22">
        <f>'П.1.1 '!Q18</f>
        <v>45.879854100000003</v>
      </c>
      <c r="AF20" s="22">
        <f>'П.1.1 '!R18</f>
        <v>131.04181983268001</v>
      </c>
      <c r="AG20" s="22">
        <f>'П.1.1 '!S18</f>
        <v>202.90979310445121</v>
      </c>
      <c r="AH20" s="22">
        <f>'П.1.1 '!T18</f>
        <v>207.60059591000001</v>
      </c>
      <c r="AI20" s="22">
        <f>'П.1.1 '!U18</f>
        <v>208.16863540611899</v>
      </c>
      <c r="AJ20" s="22">
        <f>'П.1.1 '!V18</f>
        <v>795.60069835325021</v>
      </c>
    </row>
    <row r="21" spans="1:36" s="1" customFormat="1" ht="158.25" customHeight="1">
      <c r="A21" s="16" t="s">
        <v>15</v>
      </c>
      <c r="B21" s="11" t="s">
        <v>93</v>
      </c>
      <c r="C21" s="9" t="str">
        <f>'П.1.1 '!C19</f>
        <v>J_1.1.1</v>
      </c>
      <c r="D21" s="6"/>
      <c r="E21" s="6"/>
      <c r="F21" s="6"/>
      <c r="G21" s="6"/>
      <c r="H21" s="6"/>
      <c r="I21" s="42"/>
      <c r="J21" s="6"/>
      <c r="K21" s="6"/>
      <c r="L21" s="6"/>
      <c r="M21" s="6"/>
      <c r="N21" s="6"/>
      <c r="O21" s="6"/>
      <c r="P21" s="6">
        <f>AJ21</f>
        <v>140.11347764999999</v>
      </c>
      <c r="Q21" s="6"/>
      <c r="R21" s="6"/>
      <c r="S21" s="6"/>
      <c r="T21" s="6"/>
      <c r="U21" s="9" t="str">
        <f>'П.1.1 '!K19</f>
        <v>2,52 МВА
6,8 км</v>
      </c>
      <c r="V21" s="9" t="str">
        <f>'П.1.1 '!L19</f>
        <v>4,89 МВА
4,9 км</v>
      </c>
      <c r="W21" s="9" t="str">
        <f>'П.1.1 '!M19</f>
        <v>3,29 МВА
6,8 км</v>
      </c>
      <c r="X21" s="9" t="str">
        <f>'П.1.1 '!N19</f>
        <v>2,78 МВА 
3,72 км</v>
      </c>
      <c r="Y21" s="9" t="str">
        <f>'П.1.1 '!O19</f>
        <v>4,81 МВА
2,32 км</v>
      </c>
      <c r="Z21" s="9" t="str">
        <f>'П.1.1 '!P19</f>
        <v>18,29 МВА
24,54 км</v>
      </c>
      <c r="AA21" s="6"/>
      <c r="AB21" s="6"/>
      <c r="AC21" s="6"/>
      <c r="AD21" s="6"/>
      <c r="AE21" s="7">
        <f>'П.1.1 '!Q19</f>
        <v>17.989024400000002</v>
      </c>
      <c r="AF21" s="7">
        <f>'П.1.1 '!R19</f>
        <v>18.160499999999999</v>
      </c>
      <c r="AG21" s="7">
        <f>'П.1.1 '!S19</f>
        <v>26</v>
      </c>
      <c r="AH21" s="7">
        <f>'П.1.1 '!T19</f>
        <v>27.70870665</v>
      </c>
      <c r="AI21" s="7">
        <f>'П.1.1 '!U19</f>
        <v>50.2552466</v>
      </c>
      <c r="AJ21" s="7">
        <f>'П.1.1 '!V19</f>
        <v>140.11347764999999</v>
      </c>
    </row>
    <row r="22" spans="1:36" ht="173.25" customHeight="1">
      <c r="A22" s="16" t="s">
        <v>18</v>
      </c>
      <c r="B22" s="11" t="s">
        <v>17</v>
      </c>
      <c r="C22" s="9" t="str">
        <f>'П.1.1 '!C23</f>
        <v>J_1.1.2</v>
      </c>
      <c r="D22" s="6"/>
      <c r="E22" s="6"/>
      <c r="F22" s="6"/>
      <c r="G22" s="6"/>
      <c r="H22" s="6"/>
      <c r="I22" s="42"/>
      <c r="J22" s="6"/>
      <c r="K22" s="6"/>
      <c r="L22" s="6"/>
      <c r="M22" s="6"/>
      <c r="N22" s="6"/>
      <c r="O22" s="6"/>
      <c r="P22" s="6">
        <f t="shared" ref="P22:P25" si="7">AJ22</f>
        <v>49.654913038707988</v>
      </c>
      <c r="Q22" s="6"/>
      <c r="R22" s="6"/>
      <c r="S22" s="6"/>
      <c r="T22" s="6"/>
      <c r="U22" s="9" t="str">
        <f>'П.1.1 '!K23</f>
        <v>0,8 МВА
3,4 км</v>
      </c>
      <c r="V22" s="9" t="str">
        <f>'П.1.1 '!L23</f>
        <v>0,4 МВА
3 км</v>
      </c>
      <c r="W22" s="9" t="str">
        <f>'П.1.1 '!M23</f>
        <v>9,2 МВА
2 км</v>
      </c>
      <c r="X22" s="9" t="str">
        <f>'П.1.1 '!N23</f>
        <v>1,2 МВА
3,7 км</v>
      </c>
      <c r="Y22" s="9" t="str">
        <f>'П.1.1 '!O23</f>
        <v>0,8 МВА
3,4 км</v>
      </c>
      <c r="Z22" s="9" t="str">
        <f>'П.1.1 '!P23</f>
        <v>12,4 МВА
15,5 км</v>
      </c>
      <c r="AA22" s="6"/>
      <c r="AB22" s="6"/>
      <c r="AC22" s="34"/>
      <c r="AD22" s="6"/>
      <c r="AE22" s="7">
        <f>'П.1.1 '!Q23</f>
        <v>8.2472742000000014</v>
      </c>
      <c r="AF22" s="7">
        <f>'П.1.1 '!R23</f>
        <v>7.8474901408000015</v>
      </c>
      <c r="AG22" s="7">
        <f>'П.1.1 '!S23</f>
        <v>12.033001051999999</v>
      </c>
      <c r="AH22" s="7">
        <f>'П.1.1 '!T23</f>
        <v>11.748471839999999</v>
      </c>
      <c r="AI22" s="7">
        <f>'П.1.1 '!U23</f>
        <v>9.7786758059079855</v>
      </c>
      <c r="AJ22" s="7">
        <f>'П.1.1 '!V23</f>
        <v>49.654913038707988</v>
      </c>
    </row>
    <row r="23" spans="1:36" ht="153" customHeight="1">
      <c r="A23" s="16" t="s">
        <v>20</v>
      </c>
      <c r="B23" s="11" t="s">
        <v>19</v>
      </c>
      <c r="C23" s="9" t="str">
        <f>'П.1.1 '!C28</f>
        <v>J_1.1.3</v>
      </c>
      <c r="D23" s="6"/>
      <c r="E23" s="6"/>
      <c r="F23" s="6"/>
      <c r="G23" s="6"/>
      <c r="H23" s="6"/>
      <c r="I23" s="42"/>
      <c r="J23" s="6"/>
      <c r="K23" s="6"/>
      <c r="L23" s="6"/>
      <c r="M23" s="6"/>
      <c r="N23" s="6"/>
      <c r="O23" s="6"/>
      <c r="P23" s="6">
        <f t="shared" si="7"/>
        <v>45.794527171503013</v>
      </c>
      <c r="Q23" s="6"/>
      <c r="R23" s="6"/>
      <c r="S23" s="6"/>
      <c r="T23" s="6"/>
      <c r="U23" s="9" t="str">
        <f>'П.1.1 '!K28</f>
        <v>0,75 МВА
2,1 км</v>
      </c>
      <c r="V23" s="9" t="str">
        <f>'П.1.1 '!L28</f>
        <v>1,91 МВА
2,4 км</v>
      </c>
      <c r="W23" s="9" t="str">
        <f>'П.1.1 '!M28</f>
        <v>0,65 МВА
4,6 км</v>
      </c>
      <c r="X23" s="9"/>
      <c r="Y23" s="9" t="str">
        <f>'П.1.1 '!O28</f>
        <v>0,4 МВА
2,6 км</v>
      </c>
      <c r="Z23" s="9" t="str">
        <f>'П.1.1 '!P28</f>
        <v>3,71 МВА
11,7 км</v>
      </c>
      <c r="AA23" s="6"/>
      <c r="AB23" s="6"/>
      <c r="AC23" s="34"/>
      <c r="AD23" s="6"/>
      <c r="AE23" s="7">
        <f>'П.1.1 '!Q28</f>
        <v>9.3962813000000001</v>
      </c>
      <c r="AF23" s="7">
        <f>'П.1.1 '!R28</f>
        <v>9.8097176772000001</v>
      </c>
      <c r="AG23" s="7">
        <f>'П.1.1 '!S28</f>
        <v>15.447490999999999</v>
      </c>
      <c r="AH23" s="7">
        <f>'П.1.1 '!T28</f>
        <v>0</v>
      </c>
      <c r="AI23" s="7">
        <f>'П.1.1 '!U28</f>
        <v>11.141037194303015</v>
      </c>
      <c r="AJ23" s="7">
        <f>'П.1.1 '!V28</f>
        <v>45.794527171503013</v>
      </c>
    </row>
    <row r="24" spans="1:36" ht="180" customHeight="1">
      <c r="A24" s="16" t="s">
        <v>21</v>
      </c>
      <c r="B24" s="47" t="s">
        <v>22</v>
      </c>
      <c r="C24" s="15" t="str">
        <f>'П.1.1 '!C29</f>
        <v>J_1.1.4</v>
      </c>
      <c r="D24" s="6"/>
      <c r="E24" s="6"/>
      <c r="F24" s="6"/>
      <c r="G24" s="6"/>
      <c r="H24" s="6"/>
      <c r="I24" s="42"/>
      <c r="J24" s="6"/>
      <c r="K24" s="6"/>
      <c r="L24" s="6"/>
      <c r="M24" s="6"/>
      <c r="N24" s="6"/>
      <c r="O24" s="6"/>
      <c r="P24" s="6">
        <f t="shared" si="7"/>
        <v>52.015819168359194</v>
      </c>
      <c r="Q24" s="6"/>
      <c r="R24" s="6"/>
      <c r="S24" s="6"/>
      <c r="T24" s="6"/>
      <c r="U24" s="9" t="str">
        <f>'П.1.1 '!K29</f>
        <v>0,8 МВА
3,4 км</v>
      </c>
      <c r="V24" s="9" t="str">
        <f>'П.1.1 '!L29</f>
        <v>1,9 км</v>
      </c>
      <c r="W24" s="9" t="str">
        <f>'П.1.1 '!M29</f>
        <v>4,14 МВА
2,8 км</v>
      </c>
      <c r="X24" s="9" t="str">
        <f>'П.1.1 '!N29</f>
        <v>1,28 МВА
2,98 км</v>
      </c>
      <c r="Y24" s="9" t="str">
        <f>'П.1.1 '!O29</f>
        <v>0,8 МВА
3,4 км</v>
      </c>
      <c r="Z24" s="9" t="str">
        <f>'П.1.1 '!P29</f>
        <v>7,02 МВА
14,48 км</v>
      </c>
      <c r="AA24" s="6"/>
      <c r="AB24" s="6"/>
      <c r="AC24" s="6"/>
      <c r="AD24" s="6"/>
      <c r="AE24" s="7">
        <f>'П.1.1 '!Q29</f>
        <v>8.2472742000000014</v>
      </c>
      <c r="AF24" s="7">
        <f>'П.1.1 '!R29</f>
        <v>4.7279999999999998</v>
      </c>
      <c r="AG24" s="7">
        <f>'П.1.1 '!S29</f>
        <v>11.989001052451201</v>
      </c>
      <c r="AH24" s="7">
        <f>'П.1.1 '!T29</f>
        <v>17.272868110000001</v>
      </c>
      <c r="AI24" s="7">
        <f>'П.1.1 '!U29</f>
        <v>9.7786758059079855</v>
      </c>
      <c r="AJ24" s="7">
        <f>'П.1.1 '!V29</f>
        <v>52.015819168359194</v>
      </c>
    </row>
    <row r="25" spans="1:36" ht="109.5" customHeight="1">
      <c r="A25" s="16" t="s">
        <v>340</v>
      </c>
      <c r="B25" s="47" t="s">
        <v>341</v>
      </c>
      <c r="C25" s="15" t="str">
        <f>'П.1.1 '!C39</f>
        <v>М_1.1-5</v>
      </c>
      <c r="D25" s="6"/>
      <c r="E25" s="6"/>
      <c r="F25" s="6"/>
      <c r="G25" s="6"/>
      <c r="H25" s="6"/>
      <c r="I25" s="42"/>
      <c r="J25" s="6"/>
      <c r="K25" s="6"/>
      <c r="L25" s="6"/>
      <c r="M25" s="6"/>
      <c r="N25" s="6"/>
      <c r="O25" s="6"/>
      <c r="P25" s="6">
        <f t="shared" si="7"/>
        <v>52.997</v>
      </c>
      <c r="Q25" s="6"/>
      <c r="R25" s="6"/>
      <c r="S25" s="6"/>
      <c r="T25" s="6"/>
      <c r="U25" s="9"/>
      <c r="V25" s="9"/>
      <c r="W25" s="9"/>
      <c r="X25" s="9"/>
      <c r="Y25" s="9" t="str">
        <f>'П.1.1 '!O39</f>
        <v>ПИР, общестроительные работы, закуп тр-ов</v>
      </c>
      <c r="Z25" s="9" t="str">
        <f>'П.1.1 '!P39</f>
        <v>ПИР, общестроительные работы, закуп тр-ов</v>
      </c>
      <c r="AA25" s="6"/>
      <c r="AB25" s="6"/>
      <c r="AC25" s="6"/>
      <c r="AD25" s="6"/>
      <c r="AE25" s="7"/>
      <c r="AF25" s="7"/>
      <c r="AG25" s="7"/>
      <c r="AH25" s="7"/>
      <c r="AI25" s="7">
        <f>'П.1.1 '!U39</f>
        <v>52.997</v>
      </c>
      <c r="AJ25" s="7">
        <f>'П.1.1 '!V39</f>
        <v>52.997</v>
      </c>
    </row>
    <row r="26" spans="1:36" ht="80.25" customHeight="1">
      <c r="A26" s="16" t="s">
        <v>23</v>
      </c>
      <c r="B26" s="11" t="s">
        <v>138</v>
      </c>
      <c r="C26" s="51" t="str">
        <f>'П.1.1 '!C40</f>
        <v>J_1.1-6</v>
      </c>
      <c r="D26" s="6"/>
      <c r="E26" s="6"/>
      <c r="F26" s="6"/>
      <c r="G26" s="6"/>
      <c r="H26" s="6"/>
      <c r="I26" s="42"/>
      <c r="J26" s="6"/>
      <c r="K26" s="6"/>
      <c r="L26" s="6"/>
      <c r="M26" s="6"/>
      <c r="N26" s="6"/>
      <c r="O26" s="6"/>
      <c r="P26" s="6">
        <f>AJ26</f>
        <v>452.95008279467999</v>
      </c>
      <c r="Q26" s="6"/>
      <c r="R26" s="6"/>
      <c r="S26" s="6"/>
      <c r="T26" s="6"/>
      <c r="U26" s="9" t="str">
        <f>'П.1.1 '!K40</f>
        <v>ПИР</v>
      </c>
      <c r="V26" s="9"/>
      <c r="W26" s="9"/>
      <c r="X26" s="9"/>
      <c r="Y26" s="9" t="str">
        <f>'П.1.1 '!O40</f>
        <v>50 МВА
2-х цепная ВЛ-35кВ по 10,8 км</v>
      </c>
      <c r="Z26" s="9" t="str">
        <f>'П.1.1 '!P40</f>
        <v>50 МВА
2-х цепная ВЛ-35кВ по 10,8 км</v>
      </c>
      <c r="AA26" s="6"/>
      <c r="AB26" s="6"/>
      <c r="AC26" s="6"/>
      <c r="AD26" s="6"/>
      <c r="AE26" s="7">
        <f>'П.1.1 '!Q40</f>
        <v>2</v>
      </c>
      <c r="AF26" s="7">
        <f>'П.1.1 '!R40</f>
        <v>90.496112014679994</v>
      </c>
      <c r="AG26" s="7">
        <f>'П.1.1 '!S40</f>
        <v>137.44030000000001</v>
      </c>
      <c r="AH26" s="7">
        <f>'П.1.1 '!T40</f>
        <v>149.29567077999999</v>
      </c>
      <c r="AI26" s="7">
        <f>'П.1.1 '!U40</f>
        <v>73.718000000000004</v>
      </c>
      <c r="AJ26" s="7">
        <f>'П.1.1 '!V40</f>
        <v>452.95008279467999</v>
      </c>
    </row>
    <row r="27" spans="1:36" ht="170.25" customHeight="1">
      <c r="A27" s="16" t="s">
        <v>338</v>
      </c>
      <c r="B27" s="11" t="s">
        <v>371</v>
      </c>
      <c r="C27" s="51" t="str">
        <f>'П.1.1 '!C41</f>
        <v>N_1.1-7</v>
      </c>
      <c r="D27" s="6"/>
      <c r="E27" s="6"/>
      <c r="F27" s="6"/>
      <c r="G27" s="6"/>
      <c r="H27" s="6"/>
      <c r="I27" s="42"/>
      <c r="J27" s="6"/>
      <c r="K27" s="6"/>
      <c r="L27" s="6"/>
      <c r="M27" s="6"/>
      <c r="N27" s="6"/>
      <c r="O27" s="6"/>
      <c r="P27" s="6">
        <f>AJ27</f>
        <v>2.0748785299999999</v>
      </c>
      <c r="Q27" s="6"/>
      <c r="R27" s="6"/>
      <c r="S27" s="6"/>
      <c r="T27" s="6"/>
      <c r="U27" s="9"/>
      <c r="V27" s="9"/>
      <c r="W27" s="9"/>
      <c r="X27" s="9" t="str">
        <f>'П.1.1 '!N41</f>
        <v>0,25 МВА 
0,33 км</v>
      </c>
      <c r="Y27" s="9" t="str">
        <f>'П.1.1 '!O41</f>
        <v>0,18км</v>
      </c>
      <c r="Z27" s="9" t="str">
        <f>'П.1.1 '!P41</f>
        <v>0,25 МВА
0,51 км</v>
      </c>
      <c r="AA27" s="6"/>
      <c r="AB27" s="6"/>
      <c r="AC27" s="6"/>
      <c r="AD27" s="6"/>
      <c r="AE27" s="7"/>
      <c r="AF27" s="7"/>
      <c r="AG27" s="7"/>
      <c r="AH27" s="7">
        <f>'П.1.1 '!T41</f>
        <v>1.5748785299999999</v>
      </c>
      <c r="AI27" s="7">
        <f>'П.1.1 '!U41</f>
        <v>0.5</v>
      </c>
      <c r="AJ27" s="7">
        <f>'П.1.1 '!V41</f>
        <v>2.0748785299999999</v>
      </c>
    </row>
    <row r="28" spans="1:36" ht="18.75">
      <c r="A28" s="16" t="s">
        <v>24</v>
      </c>
      <c r="B28" s="9"/>
      <c r="C28" s="9"/>
      <c r="D28" s="6"/>
      <c r="E28" s="6"/>
      <c r="F28" s="6"/>
      <c r="G28" s="6"/>
      <c r="H28" s="6"/>
      <c r="I28" s="42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9"/>
      <c r="V28" s="9"/>
      <c r="W28" s="9"/>
      <c r="X28" s="9"/>
      <c r="Y28" s="9"/>
      <c r="Z28" s="9"/>
      <c r="AA28" s="6"/>
      <c r="AB28" s="6"/>
      <c r="AC28" s="6"/>
      <c r="AD28" s="6"/>
      <c r="AE28" s="6"/>
      <c r="AF28" s="6"/>
      <c r="AG28" s="6"/>
      <c r="AH28" s="6"/>
      <c r="AI28" s="6"/>
      <c r="AJ28" s="8"/>
    </row>
    <row r="29" spans="1:36" ht="56.25">
      <c r="A29" s="48" t="s">
        <v>26</v>
      </c>
      <c r="B29" s="109" t="s">
        <v>25</v>
      </c>
      <c r="C29" s="148"/>
      <c r="D29" s="6"/>
      <c r="E29" s="6"/>
      <c r="F29" s="6"/>
      <c r="G29" s="6"/>
      <c r="H29" s="6"/>
      <c r="I29" s="4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9"/>
      <c r="V29" s="9"/>
      <c r="W29" s="9"/>
      <c r="X29" s="9"/>
      <c r="Y29" s="9"/>
      <c r="Z29" s="9"/>
      <c r="AA29" s="6"/>
      <c r="AB29" s="6"/>
      <c r="AC29" s="6"/>
      <c r="AD29" s="6"/>
      <c r="AE29" s="6"/>
      <c r="AF29" s="6"/>
      <c r="AG29" s="6"/>
      <c r="AH29" s="6"/>
      <c r="AI29" s="6"/>
      <c r="AJ29" s="8"/>
    </row>
    <row r="30" spans="1:36" ht="18.75">
      <c r="A30" s="16" t="s">
        <v>29</v>
      </c>
      <c r="B30" s="11" t="s">
        <v>27</v>
      </c>
      <c r="C30" s="9"/>
      <c r="D30" s="6"/>
      <c r="E30" s="6"/>
      <c r="F30" s="6"/>
      <c r="G30" s="6"/>
      <c r="H30" s="6"/>
      <c r="I30" s="42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9"/>
      <c r="V30" s="9"/>
      <c r="W30" s="9"/>
      <c r="X30" s="9"/>
      <c r="Y30" s="9"/>
      <c r="Z30" s="9"/>
      <c r="AA30" s="6"/>
      <c r="AB30" s="6"/>
      <c r="AC30" s="6"/>
      <c r="AD30" s="6"/>
      <c r="AE30" s="6"/>
      <c r="AF30" s="6"/>
      <c r="AG30" s="6"/>
      <c r="AH30" s="6"/>
      <c r="AI30" s="6"/>
      <c r="AJ30" s="8"/>
    </row>
    <row r="31" spans="1:36" ht="18.75">
      <c r="A31" s="16" t="s">
        <v>30</v>
      </c>
      <c r="B31" s="11" t="s">
        <v>28</v>
      </c>
      <c r="C31" s="9"/>
      <c r="D31" s="6"/>
      <c r="E31" s="6"/>
      <c r="F31" s="6"/>
      <c r="G31" s="6"/>
      <c r="H31" s="6"/>
      <c r="I31" s="42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9"/>
      <c r="V31" s="9"/>
      <c r="W31" s="9"/>
      <c r="X31" s="9"/>
      <c r="Y31" s="9"/>
      <c r="Z31" s="9"/>
      <c r="AA31" s="6"/>
      <c r="AB31" s="6"/>
      <c r="AC31" s="6"/>
      <c r="AD31" s="6"/>
      <c r="AE31" s="6"/>
      <c r="AF31" s="6"/>
      <c r="AG31" s="6"/>
      <c r="AH31" s="6"/>
      <c r="AI31" s="6"/>
      <c r="AJ31" s="8"/>
    </row>
    <row r="32" spans="1:36" ht="18.75">
      <c r="A32" s="16" t="s">
        <v>24</v>
      </c>
      <c r="B32" s="9"/>
      <c r="C32" s="9"/>
      <c r="D32" s="6"/>
      <c r="E32" s="6"/>
      <c r="F32" s="6"/>
      <c r="G32" s="6"/>
      <c r="H32" s="6"/>
      <c r="I32" s="42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9"/>
      <c r="V32" s="9"/>
      <c r="W32" s="9"/>
      <c r="X32" s="9"/>
      <c r="Y32" s="9"/>
      <c r="Z32" s="9"/>
      <c r="AA32" s="6"/>
      <c r="AB32" s="6"/>
      <c r="AC32" s="6"/>
      <c r="AD32" s="6"/>
      <c r="AE32" s="6"/>
      <c r="AF32" s="6"/>
      <c r="AG32" s="6"/>
      <c r="AH32" s="6"/>
      <c r="AI32" s="6"/>
      <c r="AJ32" s="8"/>
    </row>
    <row r="33" spans="1:36" ht="37.5">
      <c r="A33" s="48" t="s">
        <v>32</v>
      </c>
      <c r="B33" s="109" t="s">
        <v>31</v>
      </c>
      <c r="C33" s="148"/>
      <c r="D33" s="6"/>
      <c r="E33" s="6"/>
      <c r="F33" s="6"/>
      <c r="G33" s="6"/>
      <c r="H33" s="6"/>
      <c r="I33" s="42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9"/>
      <c r="V33" s="9"/>
      <c r="W33" s="9"/>
      <c r="X33" s="9"/>
      <c r="Y33" s="9"/>
      <c r="Z33" s="9"/>
      <c r="AA33" s="6"/>
      <c r="AB33" s="6"/>
      <c r="AC33" s="6"/>
      <c r="AD33" s="6"/>
      <c r="AE33" s="6"/>
      <c r="AF33" s="6"/>
      <c r="AG33" s="6"/>
      <c r="AH33" s="6"/>
      <c r="AI33" s="6"/>
      <c r="AJ33" s="8"/>
    </row>
    <row r="34" spans="1:36" ht="18.75">
      <c r="A34" s="16" t="s">
        <v>29</v>
      </c>
      <c r="B34" s="11" t="s">
        <v>27</v>
      </c>
      <c r="C34" s="9"/>
      <c r="D34" s="6"/>
      <c r="E34" s="6"/>
      <c r="F34" s="6"/>
      <c r="G34" s="6"/>
      <c r="H34" s="6"/>
      <c r="I34" s="4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9"/>
      <c r="V34" s="9"/>
      <c r="W34" s="9"/>
      <c r="X34" s="9"/>
      <c r="Y34" s="9"/>
      <c r="Z34" s="9"/>
      <c r="AA34" s="6"/>
      <c r="AB34" s="6"/>
      <c r="AC34" s="6"/>
      <c r="AD34" s="6"/>
      <c r="AE34" s="6"/>
      <c r="AF34" s="6"/>
      <c r="AG34" s="6"/>
      <c r="AH34" s="6"/>
      <c r="AI34" s="6"/>
      <c r="AJ34" s="8"/>
    </row>
    <row r="35" spans="1:36" ht="18.75">
      <c r="A35" s="16" t="s">
        <v>30</v>
      </c>
      <c r="B35" s="11" t="s">
        <v>28</v>
      </c>
      <c r="C35" s="9"/>
      <c r="D35" s="6"/>
      <c r="E35" s="6"/>
      <c r="F35" s="6"/>
      <c r="G35" s="6"/>
      <c r="H35" s="6"/>
      <c r="I35" s="4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9"/>
      <c r="V35" s="9"/>
      <c r="W35" s="9"/>
      <c r="X35" s="9"/>
      <c r="Y35" s="9"/>
      <c r="Z35" s="9"/>
      <c r="AA35" s="6"/>
      <c r="AB35" s="6"/>
      <c r="AC35" s="6"/>
      <c r="AD35" s="6"/>
      <c r="AE35" s="6"/>
      <c r="AF35" s="6"/>
      <c r="AG35" s="6"/>
      <c r="AH35" s="6"/>
      <c r="AI35" s="6"/>
      <c r="AJ35" s="8"/>
    </row>
    <row r="36" spans="1:36" ht="18.75">
      <c r="A36" s="16" t="s">
        <v>24</v>
      </c>
      <c r="B36" s="9"/>
      <c r="C36" s="9"/>
      <c r="D36" s="6"/>
      <c r="E36" s="6"/>
      <c r="F36" s="6"/>
      <c r="G36" s="6"/>
      <c r="H36" s="6"/>
      <c r="I36" s="42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9"/>
      <c r="V36" s="9"/>
      <c r="W36" s="9"/>
      <c r="X36" s="9"/>
      <c r="Y36" s="9"/>
      <c r="Z36" s="9"/>
      <c r="AA36" s="6"/>
      <c r="AB36" s="6"/>
      <c r="AC36" s="6"/>
      <c r="AD36" s="6"/>
      <c r="AE36" s="6"/>
      <c r="AF36" s="6"/>
      <c r="AG36" s="6"/>
      <c r="AH36" s="6"/>
      <c r="AI36" s="6"/>
      <c r="AJ36" s="8"/>
    </row>
    <row r="37" spans="1:36" ht="75">
      <c r="A37" s="48" t="s">
        <v>34</v>
      </c>
      <c r="B37" s="109" t="s">
        <v>33</v>
      </c>
      <c r="C37" s="148"/>
      <c r="D37" s="6"/>
      <c r="E37" s="6"/>
      <c r="F37" s="6"/>
      <c r="G37" s="6"/>
      <c r="H37" s="6"/>
      <c r="I37" s="42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9"/>
      <c r="V37" s="9"/>
      <c r="W37" s="9"/>
      <c r="X37" s="9"/>
      <c r="Y37" s="9"/>
      <c r="Z37" s="9"/>
      <c r="AA37" s="6"/>
      <c r="AB37" s="6"/>
      <c r="AC37" s="6"/>
      <c r="AD37" s="6"/>
      <c r="AE37" s="6"/>
      <c r="AF37" s="6"/>
      <c r="AG37" s="6"/>
      <c r="AH37" s="6"/>
      <c r="AI37" s="6"/>
      <c r="AJ37" s="8"/>
    </row>
    <row r="38" spans="1:36" ht="18.75">
      <c r="A38" s="16" t="s">
        <v>29</v>
      </c>
      <c r="B38" s="11" t="s">
        <v>27</v>
      </c>
      <c r="C38" s="9"/>
      <c r="D38" s="6"/>
      <c r="E38" s="6"/>
      <c r="F38" s="6"/>
      <c r="G38" s="6"/>
      <c r="H38" s="6"/>
      <c r="I38" s="42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9"/>
      <c r="V38" s="9"/>
      <c r="W38" s="9"/>
      <c r="X38" s="9"/>
      <c r="Y38" s="9"/>
      <c r="Z38" s="9"/>
      <c r="AA38" s="6"/>
      <c r="AB38" s="6"/>
      <c r="AC38" s="6"/>
      <c r="AD38" s="6"/>
      <c r="AE38" s="6"/>
      <c r="AF38" s="6"/>
      <c r="AG38" s="6"/>
      <c r="AH38" s="6"/>
      <c r="AI38" s="6"/>
      <c r="AJ38" s="8"/>
    </row>
    <row r="39" spans="1:36" ht="18.75">
      <c r="A39" s="16" t="s">
        <v>30</v>
      </c>
      <c r="B39" s="11" t="s">
        <v>28</v>
      </c>
      <c r="C39" s="9"/>
      <c r="D39" s="6"/>
      <c r="E39" s="6"/>
      <c r="F39" s="6"/>
      <c r="G39" s="6"/>
      <c r="H39" s="6"/>
      <c r="I39" s="42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9"/>
      <c r="V39" s="9"/>
      <c r="W39" s="9"/>
      <c r="X39" s="9"/>
      <c r="Y39" s="9"/>
      <c r="Z39" s="9"/>
      <c r="AA39" s="6"/>
      <c r="AB39" s="6"/>
      <c r="AC39" s="6"/>
      <c r="AD39" s="6"/>
      <c r="AE39" s="6"/>
      <c r="AF39" s="6"/>
      <c r="AG39" s="6"/>
      <c r="AH39" s="6"/>
      <c r="AI39" s="6"/>
      <c r="AJ39" s="8"/>
    </row>
    <row r="40" spans="1:36" ht="18.75">
      <c r="A40" s="16" t="s">
        <v>24</v>
      </c>
      <c r="B40" s="9"/>
      <c r="C40" s="9"/>
      <c r="D40" s="6"/>
      <c r="E40" s="6"/>
      <c r="F40" s="6"/>
      <c r="G40" s="6"/>
      <c r="H40" s="6"/>
      <c r="I40" s="42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9"/>
      <c r="V40" s="9"/>
      <c r="W40" s="9"/>
      <c r="X40" s="9"/>
      <c r="Y40" s="9"/>
      <c r="Z40" s="9"/>
      <c r="AA40" s="6"/>
      <c r="AB40" s="6"/>
      <c r="AC40" s="6"/>
      <c r="AD40" s="6"/>
      <c r="AE40" s="6"/>
      <c r="AF40" s="6"/>
      <c r="AG40" s="6"/>
      <c r="AH40" s="6"/>
      <c r="AI40" s="6"/>
      <c r="AJ40" s="8"/>
    </row>
    <row r="41" spans="1:36" ht="28.9" customHeight="1">
      <c r="A41" s="48" t="s">
        <v>35</v>
      </c>
      <c r="B41" s="109" t="s">
        <v>36</v>
      </c>
      <c r="C41" s="148"/>
      <c r="D41" s="6"/>
      <c r="E41" s="6"/>
      <c r="F41" s="6"/>
      <c r="G41" s="6"/>
      <c r="H41" s="34"/>
      <c r="I41" s="72"/>
      <c r="J41" s="34"/>
      <c r="K41" s="6"/>
      <c r="L41" s="6"/>
      <c r="M41" s="6"/>
      <c r="N41" s="6"/>
      <c r="O41" s="6"/>
      <c r="P41" s="34">
        <f>P42+P43+P44</f>
        <v>150.24200000000002</v>
      </c>
      <c r="Q41" s="34"/>
      <c r="R41" s="34"/>
      <c r="S41" s="34"/>
      <c r="T41" s="34"/>
      <c r="U41" s="6"/>
      <c r="V41" s="6"/>
      <c r="W41" s="6"/>
      <c r="X41" s="6"/>
      <c r="Y41" s="6"/>
      <c r="Z41" s="6"/>
      <c r="AA41" s="34"/>
      <c r="AB41" s="34"/>
      <c r="AC41" s="34"/>
      <c r="AD41" s="34"/>
      <c r="AE41" s="34">
        <f>AE42</f>
        <v>20</v>
      </c>
      <c r="AF41" s="34">
        <f t="shared" ref="AF41:AH41" si="8">AF42</f>
        <v>25</v>
      </c>
      <c r="AG41" s="34">
        <f t="shared" si="8"/>
        <v>30</v>
      </c>
      <c r="AH41" s="34">
        <f t="shared" si="8"/>
        <v>15</v>
      </c>
      <c r="AI41" s="34">
        <f>AI42+AI43+AI44</f>
        <v>60.241999999999997</v>
      </c>
      <c r="AJ41" s="34">
        <f>AJ42+AJ43+AJ44</f>
        <v>150.24200000000002</v>
      </c>
    </row>
    <row r="42" spans="1:36" ht="31.9" customHeight="1">
      <c r="A42" s="16" t="s">
        <v>38</v>
      </c>
      <c r="B42" s="11" t="s">
        <v>37</v>
      </c>
      <c r="C42" s="9" t="str">
        <f>'П.1.1 '!C58</f>
        <v>J_1.5.1</v>
      </c>
      <c r="D42" s="6"/>
      <c r="E42" s="6"/>
      <c r="F42" s="6"/>
      <c r="G42" s="6"/>
      <c r="H42" s="6"/>
      <c r="I42" s="42"/>
      <c r="J42" s="6"/>
      <c r="K42" s="6"/>
      <c r="L42" s="6"/>
      <c r="M42" s="6"/>
      <c r="N42" s="6"/>
      <c r="O42" s="6"/>
      <c r="P42" s="6">
        <f>AJ42</f>
        <v>120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8">
        <v>20</v>
      </c>
      <c r="AF42" s="8">
        <v>25</v>
      </c>
      <c r="AG42" s="8">
        <v>30</v>
      </c>
      <c r="AH42" s="8">
        <v>15</v>
      </c>
      <c r="AI42" s="8">
        <v>30</v>
      </c>
      <c r="AJ42" s="22">
        <f>SUM(AE42:AI42)</f>
        <v>120</v>
      </c>
    </row>
    <row r="43" spans="1:36" ht="39" customHeight="1">
      <c r="A43" s="16" t="s">
        <v>344</v>
      </c>
      <c r="B43" s="11" t="s">
        <v>343</v>
      </c>
      <c r="C43" s="9" t="str">
        <f>'П.1.1 '!C59</f>
        <v>N_1.5.2</v>
      </c>
      <c r="D43" s="6"/>
      <c r="E43" s="6"/>
      <c r="F43" s="6"/>
      <c r="G43" s="6"/>
      <c r="H43" s="6"/>
      <c r="I43" s="42"/>
      <c r="J43" s="6"/>
      <c r="K43" s="6"/>
      <c r="L43" s="6"/>
      <c r="M43" s="6"/>
      <c r="N43" s="6"/>
      <c r="O43" s="6"/>
      <c r="P43" s="6">
        <f t="shared" ref="P43:P44" si="9">AJ43</f>
        <v>15.399999999999999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8"/>
      <c r="AF43" s="8"/>
      <c r="AG43" s="8"/>
      <c r="AH43" s="8"/>
      <c r="AI43" s="8">
        <f>'П.1.1 '!U59</f>
        <v>15.399999999999999</v>
      </c>
      <c r="AJ43" s="22">
        <f>'П.1.1 '!V59</f>
        <v>15.399999999999999</v>
      </c>
    </row>
    <row r="44" spans="1:36" ht="40.5" customHeight="1">
      <c r="A44" s="16" t="s">
        <v>345</v>
      </c>
      <c r="B44" s="11" t="s">
        <v>459</v>
      </c>
      <c r="C44" s="9" t="str">
        <f>'П.1.1 '!C60</f>
        <v>N_1.5.3</v>
      </c>
      <c r="D44" s="6"/>
      <c r="E44" s="6"/>
      <c r="F44" s="6"/>
      <c r="G44" s="6"/>
      <c r="H44" s="6"/>
      <c r="I44" s="42"/>
      <c r="J44" s="6"/>
      <c r="K44" s="6"/>
      <c r="L44" s="6"/>
      <c r="M44" s="6"/>
      <c r="N44" s="6"/>
      <c r="O44" s="6"/>
      <c r="P44" s="6">
        <f t="shared" si="9"/>
        <v>14.842000000000001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8"/>
      <c r="AF44" s="8"/>
      <c r="AG44" s="8"/>
      <c r="AH44" s="8"/>
      <c r="AI44" s="8">
        <f>'П.1.1 '!U60</f>
        <v>14.842000000000001</v>
      </c>
      <c r="AJ44" s="22">
        <f>'П.1.1 '!V60</f>
        <v>14.842000000000001</v>
      </c>
    </row>
    <row r="45" spans="1:36" ht="18.75">
      <c r="A45" s="16" t="s">
        <v>24</v>
      </c>
      <c r="B45" s="9"/>
      <c r="C45" s="9"/>
      <c r="D45" s="6"/>
      <c r="E45" s="6"/>
      <c r="F45" s="6"/>
      <c r="G45" s="6"/>
      <c r="H45" s="6"/>
      <c r="I45" s="42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9"/>
      <c r="V45" s="9"/>
      <c r="W45" s="9"/>
      <c r="X45" s="9"/>
      <c r="Y45" s="9"/>
      <c r="Z45" s="9"/>
      <c r="AA45" s="6"/>
      <c r="AB45" s="6"/>
      <c r="AC45" s="6"/>
      <c r="AD45" s="6"/>
      <c r="AE45" s="6"/>
      <c r="AF45" s="6"/>
      <c r="AG45" s="6"/>
      <c r="AH45" s="6"/>
      <c r="AI45" s="6"/>
      <c r="AJ45" s="8"/>
    </row>
    <row r="46" spans="1:36" ht="60.75" customHeight="1">
      <c r="A46" s="48" t="s">
        <v>30</v>
      </c>
      <c r="B46" s="109" t="s">
        <v>39</v>
      </c>
      <c r="C46" s="148"/>
      <c r="D46" s="6"/>
      <c r="E46" s="34"/>
      <c r="F46" s="34"/>
      <c r="G46" s="34"/>
      <c r="H46" s="34"/>
      <c r="I46" s="72"/>
      <c r="J46" s="34"/>
      <c r="K46" s="34"/>
      <c r="L46" s="34"/>
      <c r="M46" s="34"/>
      <c r="N46" s="34"/>
      <c r="O46" s="34"/>
      <c r="P46" s="34">
        <f>P47</f>
        <v>1276.7865557087473</v>
      </c>
      <c r="Q46" s="34"/>
      <c r="R46" s="34"/>
      <c r="S46" s="34"/>
      <c r="T46" s="34"/>
      <c r="U46" s="34" t="str">
        <f>U47</f>
        <v>41,48 МВА
41,7 км</v>
      </c>
      <c r="V46" s="34" t="str">
        <f t="shared" ref="V46:Z46" si="10">V47</f>
        <v>18,86 МВА
66,85</v>
      </c>
      <c r="W46" s="34" t="str">
        <f t="shared" si="10"/>
        <v>6,05 МВА
36,65 км</v>
      </c>
      <c r="X46" s="34" t="str">
        <f t="shared" si="10"/>
        <v>15,49 МВА
25,89 км</v>
      </c>
      <c r="Y46" s="34" t="str">
        <f t="shared" si="10"/>
        <v>7,32 МВА
31,26 км</v>
      </c>
      <c r="Z46" s="34" t="str">
        <f t="shared" si="10"/>
        <v>89,2 МВА
 202,35 км</v>
      </c>
      <c r="AA46" s="34"/>
      <c r="AB46" s="34"/>
      <c r="AC46" s="34"/>
      <c r="AD46" s="34"/>
      <c r="AE46" s="34">
        <f>AE47</f>
        <v>320.90178850350003</v>
      </c>
      <c r="AF46" s="34">
        <f t="shared" ref="AF46:AJ46" si="11">AF47</f>
        <v>243.72642873268404</v>
      </c>
      <c r="AG46" s="34">
        <f t="shared" si="11"/>
        <v>272.26845519317561</v>
      </c>
      <c r="AH46" s="34">
        <f t="shared" si="11"/>
        <v>243.8005187</v>
      </c>
      <c r="AI46" s="34">
        <f t="shared" si="11"/>
        <v>196.08936457938765</v>
      </c>
      <c r="AJ46" s="34">
        <f t="shared" si="11"/>
        <v>1276.7865557087473</v>
      </c>
    </row>
    <row r="47" spans="1:36" ht="62.25" customHeight="1">
      <c r="A47" s="48" t="s">
        <v>40</v>
      </c>
      <c r="B47" s="109" t="s">
        <v>9</v>
      </c>
      <c r="C47" s="148"/>
      <c r="D47" s="6"/>
      <c r="E47" s="6"/>
      <c r="F47" s="6"/>
      <c r="G47" s="6"/>
      <c r="H47" s="6"/>
      <c r="I47" s="42"/>
      <c r="J47" s="6"/>
      <c r="K47" s="6"/>
      <c r="L47" s="6"/>
      <c r="M47" s="6"/>
      <c r="N47" s="6"/>
      <c r="O47" s="6"/>
      <c r="P47" s="34">
        <f>SUM(P48:P64)</f>
        <v>1276.7865557087473</v>
      </c>
      <c r="Q47" s="34"/>
      <c r="R47" s="34"/>
      <c r="S47" s="34"/>
      <c r="T47" s="34"/>
      <c r="U47" s="6" t="str">
        <f>'П.1.1 '!K63</f>
        <v>41,48 МВА
41,7 км</v>
      </c>
      <c r="V47" s="6" t="str">
        <f>'П.1.1 '!L63</f>
        <v>18,86 МВА
66,85</v>
      </c>
      <c r="W47" s="6" t="str">
        <f>'П.1.1 '!M63</f>
        <v>6,05 МВА
36,65 км</v>
      </c>
      <c r="X47" s="6" t="str">
        <f>'П.1.1 '!N63</f>
        <v>15,49 МВА
25,89 км</v>
      </c>
      <c r="Y47" s="6" t="str">
        <f>'П.1.1 '!O63</f>
        <v>7,32 МВА
31,26 км</v>
      </c>
      <c r="Z47" s="6" t="str">
        <f>'П.1.1 '!P63</f>
        <v>89,2 МВА
 202,35 км</v>
      </c>
      <c r="AA47" s="34"/>
      <c r="AB47" s="34"/>
      <c r="AC47" s="34"/>
      <c r="AD47" s="34"/>
      <c r="AE47" s="34">
        <f>SUM(AE48:AE65)</f>
        <v>320.90178850350003</v>
      </c>
      <c r="AF47" s="34">
        <f t="shared" ref="AF47:AJ47" si="12">SUM(AF48:AF65)</f>
        <v>243.72642873268404</v>
      </c>
      <c r="AG47" s="34">
        <f t="shared" si="12"/>
        <v>272.26845519317561</v>
      </c>
      <c r="AH47" s="34">
        <f>SUM(AH48:AH65)</f>
        <v>243.8005187</v>
      </c>
      <c r="AI47" s="34">
        <f t="shared" si="12"/>
        <v>196.08936457938765</v>
      </c>
      <c r="AJ47" s="34">
        <f t="shared" si="12"/>
        <v>1276.7865557087473</v>
      </c>
    </row>
    <row r="48" spans="1:36" ht="84" customHeight="1">
      <c r="A48" s="16" t="s">
        <v>41</v>
      </c>
      <c r="B48" s="11" t="s">
        <v>104</v>
      </c>
      <c r="C48" s="9" t="str">
        <f>'П.1.1 '!C64</f>
        <v>J_2.1.1</v>
      </c>
      <c r="D48" s="6"/>
      <c r="E48" s="6"/>
      <c r="F48" s="6"/>
      <c r="G48" s="6"/>
      <c r="H48" s="6"/>
      <c r="I48" s="42"/>
      <c r="J48" s="6"/>
      <c r="K48" s="6"/>
      <c r="L48" s="6"/>
      <c r="M48" s="6"/>
      <c r="N48" s="6"/>
      <c r="O48" s="6"/>
      <c r="P48" s="6">
        <f>AJ48</f>
        <v>72.057708480000002</v>
      </c>
      <c r="Q48" s="6"/>
      <c r="R48" s="6"/>
      <c r="S48" s="6"/>
      <c r="T48" s="6"/>
      <c r="U48" s="9"/>
      <c r="V48" s="9"/>
      <c r="W48" s="9"/>
      <c r="X48" s="9"/>
      <c r="Y48" s="9"/>
      <c r="Z48" s="9"/>
      <c r="AA48" s="6"/>
      <c r="AB48" s="6"/>
      <c r="AC48" s="6"/>
      <c r="AD48" s="6"/>
      <c r="AE48" s="8">
        <f>'П.1.1 '!Q64</f>
        <v>10</v>
      </c>
      <c r="AF48" s="8">
        <f>'П.1.1 '!R64</f>
        <v>10.440000000000001</v>
      </c>
      <c r="AG48" s="8">
        <f>'П.1.1 '!S64</f>
        <v>10.899360000000001</v>
      </c>
      <c r="AH48" s="8">
        <f>'П.1.1 '!T64</f>
        <v>25.71834848</v>
      </c>
      <c r="AI48" s="8">
        <f>'П.1.1 '!U64</f>
        <v>15</v>
      </c>
      <c r="AJ48" s="8">
        <f>'П.1.1 '!V64</f>
        <v>72.057708480000002</v>
      </c>
    </row>
    <row r="49" spans="1:36" s="5" customFormat="1" ht="80.25" customHeight="1">
      <c r="A49" s="16" t="s">
        <v>43</v>
      </c>
      <c r="B49" s="11" t="s">
        <v>42</v>
      </c>
      <c r="C49" s="9" t="str">
        <f>'П.1.1 '!C65</f>
        <v>Е_2.1.2</v>
      </c>
      <c r="D49" s="6"/>
      <c r="E49" s="6"/>
      <c r="F49" s="6"/>
      <c r="G49" s="6"/>
      <c r="H49" s="6"/>
      <c r="I49" s="42"/>
      <c r="J49" s="6"/>
      <c r="K49" s="6"/>
      <c r="L49" s="6"/>
      <c r="M49" s="6"/>
      <c r="N49" s="6"/>
      <c r="O49" s="6"/>
      <c r="P49" s="6">
        <f t="shared" ref="P49:P64" si="13">AJ49</f>
        <v>134.5005745</v>
      </c>
      <c r="Q49" s="6"/>
      <c r="R49" s="6"/>
      <c r="S49" s="6"/>
      <c r="T49" s="6"/>
      <c r="U49" s="9" t="str">
        <f>'П.1.1 '!K65</f>
        <v>32 МВА
 2-х цепная ВЛ-35 кВ по 3,2 км</v>
      </c>
      <c r="V49" s="9"/>
      <c r="W49" s="9"/>
      <c r="X49" s="9"/>
      <c r="Y49" s="9"/>
      <c r="Z49" s="9" t="str">
        <f>'П.1.1 '!P65</f>
        <v>32 МВА
 2-х цепная ВЛ-35 кВ по 3,2 км</v>
      </c>
      <c r="AA49" s="6"/>
      <c r="AB49" s="6"/>
      <c r="AC49" s="6"/>
      <c r="AD49" s="6"/>
      <c r="AE49" s="8">
        <f>'П.1.1 '!Q65</f>
        <v>134.5005745</v>
      </c>
      <c r="AF49" s="8"/>
      <c r="AG49" s="8"/>
      <c r="AH49" s="8"/>
      <c r="AI49" s="8"/>
      <c r="AJ49" s="8">
        <f>'П.1.1 '!V65</f>
        <v>134.5005745</v>
      </c>
    </row>
    <row r="50" spans="1:36" s="5" customFormat="1" ht="80.25" customHeight="1">
      <c r="A50" s="16" t="s">
        <v>105</v>
      </c>
      <c r="B50" s="11" t="s">
        <v>48</v>
      </c>
      <c r="C50" s="9" t="str">
        <f>'П.1.1 '!C66</f>
        <v>J_2.1.3</v>
      </c>
      <c r="D50" s="6"/>
      <c r="E50" s="6"/>
      <c r="F50" s="6"/>
      <c r="G50" s="6"/>
      <c r="H50" s="6"/>
      <c r="I50" s="42"/>
      <c r="J50" s="6"/>
      <c r="K50" s="6"/>
      <c r="L50" s="6"/>
      <c r="M50" s="6"/>
      <c r="N50" s="6"/>
      <c r="O50" s="6"/>
      <c r="P50" s="6">
        <f t="shared" si="13"/>
        <v>44.551832106000006</v>
      </c>
      <c r="Q50" s="6"/>
      <c r="R50" s="6"/>
      <c r="S50" s="6"/>
      <c r="T50" s="6"/>
      <c r="U50" s="9" t="str">
        <f>'П.1.1 '!K66</f>
        <v xml:space="preserve">2,4 км </v>
      </c>
      <c r="V50" s="9" t="str">
        <f>'П.1.1 '!L66</f>
        <v>4,75 км</v>
      </c>
      <c r="W50" s="9"/>
      <c r="X50" s="9"/>
      <c r="Y50" s="9"/>
      <c r="Z50" s="9" t="str">
        <f>'П.1.1 '!P66</f>
        <v>7,15 км</v>
      </c>
      <c r="AA50" s="6"/>
      <c r="AB50" s="6"/>
      <c r="AC50" s="6"/>
      <c r="AD50" s="6"/>
      <c r="AE50" s="8">
        <f>'П.1.1 '!Q66</f>
        <v>14.365922106000003</v>
      </c>
      <c r="AF50" s="8">
        <f>'П.1.1 '!R66</f>
        <v>30.185910000000003</v>
      </c>
      <c r="AG50" s="8"/>
      <c r="AH50" s="8"/>
      <c r="AI50" s="8"/>
      <c r="AJ50" s="8">
        <f>'П.1.1 '!V66</f>
        <v>44.551832106000006</v>
      </c>
    </row>
    <row r="51" spans="1:36" s="5" customFormat="1" ht="76.5" customHeight="1">
      <c r="A51" s="16" t="s">
        <v>44</v>
      </c>
      <c r="B51" s="11" t="s">
        <v>236</v>
      </c>
      <c r="C51" s="9" t="str">
        <f>'П.1.1 '!C67</f>
        <v>М_2.1.4</v>
      </c>
      <c r="D51" s="6"/>
      <c r="E51" s="6"/>
      <c r="F51" s="6"/>
      <c r="G51" s="6"/>
      <c r="H51" s="6"/>
      <c r="I51" s="42"/>
      <c r="J51" s="6"/>
      <c r="K51" s="6"/>
      <c r="L51" s="6"/>
      <c r="M51" s="6"/>
      <c r="N51" s="6"/>
      <c r="O51" s="6"/>
      <c r="P51" s="6">
        <f t="shared" si="13"/>
        <v>94.340891999999997</v>
      </c>
      <c r="Q51" s="6"/>
      <c r="R51" s="6"/>
      <c r="S51" s="6"/>
      <c r="T51" s="6"/>
      <c r="U51" s="9"/>
      <c r="V51" s="9"/>
      <c r="W51" s="9" t="str">
        <f>'П.1.1 '!M67</f>
        <v>7,3 км</v>
      </c>
      <c r="X51" s="9" t="str">
        <f>'П.1.1 '!N67</f>
        <v>6,5км</v>
      </c>
      <c r="Y51" s="9" t="str">
        <f>'П.1.1 '!O67</f>
        <v>7,4 км</v>
      </c>
      <c r="Z51" s="9" t="str">
        <f>'П.1.1 '!P67</f>
        <v>21,2 км</v>
      </c>
      <c r="AA51" s="6"/>
      <c r="AB51" s="6"/>
      <c r="AC51" s="6"/>
      <c r="AD51" s="6"/>
      <c r="AE51" s="8"/>
      <c r="AF51" s="8"/>
      <c r="AG51" s="8">
        <f>'П.1.1 '!S67</f>
        <v>30.043735999999999</v>
      </c>
      <c r="AH51" s="8">
        <f>'П.1.1 '!T67</f>
        <v>33.099156000000001</v>
      </c>
      <c r="AI51" s="8">
        <f>'П.1.1 '!U67</f>
        <v>31.198</v>
      </c>
      <c r="AJ51" s="8">
        <f>'П.1.1 '!V67</f>
        <v>94.340891999999997</v>
      </c>
    </row>
    <row r="52" spans="1:36" s="5" customFormat="1" ht="105.75" customHeight="1">
      <c r="A52" s="16" t="s">
        <v>45</v>
      </c>
      <c r="B52" s="11" t="s">
        <v>312</v>
      </c>
      <c r="C52" s="9" t="str">
        <f>'П.1.1 '!C68</f>
        <v>J_2.1.5</v>
      </c>
      <c r="D52" s="6"/>
      <c r="E52" s="6"/>
      <c r="F52" s="6"/>
      <c r="G52" s="6"/>
      <c r="H52" s="6"/>
      <c r="I52" s="42"/>
      <c r="J52" s="6"/>
      <c r="K52" s="6"/>
      <c r="L52" s="6"/>
      <c r="M52" s="6"/>
      <c r="N52" s="6"/>
      <c r="O52" s="6"/>
      <c r="P52" s="6">
        <f t="shared" si="13"/>
        <v>114.05879008602258</v>
      </c>
      <c r="Q52" s="6"/>
      <c r="R52" s="6"/>
      <c r="S52" s="6"/>
      <c r="T52" s="6"/>
      <c r="U52" s="9" t="str">
        <f>'П.1.1 '!K68</f>
        <v>0,4 МВА
0,8 км</v>
      </c>
      <c r="V52" s="9" t="str">
        <f>'П.1.1 '!L68</f>
        <v>12,8 км</v>
      </c>
      <c r="W52" s="9" t="str">
        <f>'П.1.1 '!M68</f>
        <v>2,77 МВА
4,9 км
РП 10кВ</v>
      </c>
      <c r="X52" s="9" t="str">
        <f>'П.1.1 '!N68</f>
        <v>2,16 МВА 
4,05 км</v>
      </c>
      <c r="Y52" s="9" t="str">
        <f>'П.1.1 '!O68</f>
        <v>0,8 МВА
3,7 км</v>
      </c>
      <c r="Z52" s="9" t="str">
        <f>'П.1.1 '!P68</f>
        <v>6,13 МВА
26,25 км 
РП-10кВ</v>
      </c>
      <c r="AA52" s="6"/>
      <c r="AB52" s="6"/>
      <c r="AC52" s="6"/>
      <c r="AD52" s="6"/>
      <c r="AE52" s="8">
        <f>'П.1.1 '!Q68</f>
        <v>13.2268416</v>
      </c>
      <c r="AF52" s="8">
        <f>'П.1.1 '!R68</f>
        <v>29.201591999999998</v>
      </c>
      <c r="AG52" s="8">
        <f>'П.1.1 '!S68</f>
        <v>34.632021999999999</v>
      </c>
      <c r="AH52" s="8">
        <f>'П.1.1 '!T68</f>
        <v>25.902362599999996</v>
      </c>
      <c r="AI52" s="8">
        <f>'П.1.1 '!U68</f>
        <v>11.0959718860226</v>
      </c>
      <c r="AJ52" s="8">
        <f>'П.1.1 '!V68</f>
        <v>114.05879008602258</v>
      </c>
    </row>
    <row r="53" spans="1:36" s="1" customFormat="1" ht="60" customHeight="1">
      <c r="A53" s="16" t="s">
        <v>46</v>
      </c>
      <c r="B53" s="11" t="s">
        <v>106</v>
      </c>
      <c r="C53" s="9" t="str">
        <f>'П.1.1 '!C75</f>
        <v>J_2.1.7</v>
      </c>
      <c r="D53" s="6"/>
      <c r="E53" s="6"/>
      <c r="F53" s="6"/>
      <c r="G53" s="6"/>
      <c r="H53" s="6"/>
      <c r="I53" s="42"/>
      <c r="J53" s="6"/>
      <c r="K53" s="6"/>
      <c r="L53" s="6"/>
      <c r="M53" s="6"/>
      <c r="N53" s="6"/>
      <c r="O53" s="6"/>
      <c r="P53" s="6">
        <f>AJ53</f>
        <v>30.635513918100003</v>
      </c>
      <c r="Q53" s="6"/>
      <c r="R53" s="6"/>
      <c r="S53" s="6"/>
      <c r="T53" s="6"/>
      <c r="U53" s="9" t="str">
        <f>'П.1.1 '!K75</f>
        <v>0,4 МВА
1,1 км</v>
      </c>
      <c r="V53" s="9" t="str">
        <f>'П.1.1 '!L75</f>
        <v>2,29 МВА
0,5км</v>
      </c>
      <c r="W53" s="9" t="str">
        <f>'П.1.1 '!M75</f>
        <v>2,3 км</v>
      </c>
      <c r="X53" s="9" t="str">
        <f>'П.1.1 '!N75</f>
        <v>2,25 МВА 
1,03 км</v>
      </c>
      <c r="Y53" s="9" t="str">
        <f>'П.1.1 '!O75</f>
        <v>1,26 МВА
1,07 км</v>
      </c>
      <c r="Z53" s="9" t="str">
        <f>'П.1.1 '!P75</f>
        <v>6,2 МВА
6 км</v>
      </c>
      <c r="AA53" s="6"/>
      <c r="AB53" s="6"/>
      <c r="AC53" s="6"/>
      <c r="AD53" s="6"/>
      <c r="AE53" s="8">
        <f>'П.1.1 '!Q75</f>
        <v>4.104969500000001</v>
      </c>
      <c r="AF53" s="8">
        <f>'П.1.1 '!R75</f>
        <v>3.9834404981000011</v>
      </c>
      <c r="AG53" s="8">
        <f>'П.1.1 '!S75</f>
        <v>7.6366310000000013</v>
      </c>
      <c r="AH53" s="8">
        <f>'П.1.1 '!T75</f>
        <v>10.75205792</v>
      </c>
      <c r="AI53" s="8">
        <f>'П.1.1 '!U75</f>
        <v>4.1584149999999998</v>
      </c>
      <c r="AJ53" s="8">
        <f>'П.1.1 '!V75</f>
        <v>30.635513918100003</v>
      </c>
    </row>
    <row r="54" spans="1:36" s="1" customFormat="1" ht="67.5" customHeight="1">
      <c r="A54" s="16" t="s">
        <v>47</v>
      </c>
      <c r="B54" s="11" t="s">
        <v>50</v>
      </c>
      <c r="C54" s="9" t="str">
        <f>'П.1.1 '!C79</f>
        <v>J_2.1.8</v>
      </c>
      <c r="D54" s="6"/>
      <c r="E54" s="6"/>
      <c r="F54" s="6"/>
      <c r="G54" s="6"/>
      <c r="H54" s="6"/>
      <c r="I54" s="42"/>
      <c r="J54" s="6"/>
      <c r="K54" s="6"/>
      <c r="L54" s="6"/>
      <c r="M54" s="6"/>
      <c r="N54" s="6"/>
      <c r="O54" s="6"/>
      <c r="P54" s="6">
        <f>AJ54</f>
        <v>36.707219108529657</v>
      </c>
      <c r="Q54" s="6"/>
      <c r="R54" s="6"/>
      <c r="S54" s="6"/>
      <c r="T54" s="6"/>
      <c r="U54" s="9" t="str">
        <f>'П.1.1 '!K79</f>
        <v>1,26 МВА
3,4 км</v>
      </c>
      <c r="V54" s="9" t="str">
        <f>'П.1.1 '!L79</f>
        <v>2,06 МВА
3,4 км</v>
      </c>
      <c r="W54" s="9" t="str">
        <f>'П.1.1 '!M79</f>
        <v>1,8 км</v>
      </c>
      <c r="X54" s="9" t="str">
        <f>'П.1.1 '!N79</f>
        <v>0,75 км</v>
      </c>
      <c r="Y54" s="9" t="str">
        <f>'П.1.1 '!O79</f>
        <v>0,63 МВА
2,9 км</v>
      </c>
      <c r="Z54" s="9" t="str">
        <f>'П.1.1 '!P79</f>
        <v>3,95 МВА
12,25 км</v>
      </c>
      <c r="AA54" s="6"/>
      <c r="AB54" s="6"/>
      <c r="AC54" s="6"/>
      <c r="AD54" s="6"/>
      <c r="AE54" s="8">
        <f>'П.1.1 '!Q79</f>
        <v>8.9945122000000008</v>
      </c>
      <c r="AF54" s="8">
        <f>'П.1.1 '!R79</f>
        <v>9.3902707368000016</v>
      </c>
      <c r="AG54" s="8">
        <f>'П.1.1 '!S79</f>
        <v>5.1024426492192001</v>
      </c>
      <c r="AH54" s="8">
        <f>'П.1.1 '!T79</f>
        <v>2.5553282400000001</v>
      </c>
      <c r="AI54" s="8">
        <f>'П.1.1 '!U79</f>
        <v>10.664665282510457</v>
      </c>
      <c r="AJ54" s="8">
        <f>'П.1.1 '!V79</f>
        <v>36.707219108529657</v>
      </c>
    </row>
    <row r="55" spans="1:36" ht="63" customHeight="1">
      <c r="A55" s="16" t="s">
        <v>49</v>
      </c>
      <c r="B55" s="11" t="s">
        <v>94</v>
      </c>
      <c r="C55" s="9" t="str">
        <f>'П.1.1 '!C81</f>
        <v>J_2.1.9</v>
      </c>
      <c r="D55" s="6"/>
      <c r="E55" s="6"/>
      <c r="F55" s="6"/>
      <c r="G55" s="6"/>
      <c r="H55" s="6"/>
      <c r="I55" s="42"/>
      <c r="J55" s="6"/>
      <c r="K55" s="6"/>
      <c r="L55" s="6"/>
      <c r="M55" s="6"/>
      <c r="N55" s="6"/>
      <c r="O55" s="6"/>
      <c r="P55" s="6">
        <f t="shared" si="13"/>
        <v>112.423952110708</v>
      </c>
      <c r="Q55" s="6"/>
      <c r="R55" s="6"/>
      <c r="S55" s="6"/>
      <c r="T55" s="6"/>
      <c r="U55" s="9" t="str">
        <f>'П.1.1 '!K81</f>
        <v>0,8 МВА
3,4 км</v>
      </c>
      <c r="V55" s="9" t="str">
        <f>'П.1.1 '!L81</f>
        <v>4,4 км</v>
      </c>
      <c r="W55" s="9" t="str">
        <f>'П.1.1 '!M81</f>
        <v>0,8 МВА
6 км</v>
      </c>
      <c r="X55" s="9" t="str">
        <f>'П.1.1 '!N81</f>
        <v xml:space="preserve">1,03 МВА
2,84 км  </v>
      </c>
      <c r="Y55" s="9" t="str">
        <f>'П.1.1 '!O81</f>
        <v>0,8 МВА
7 км</v>
      </c>
      <c r="Z55" s="9" t="str">
        <f>'П.1.1 '!P81</f>
        <v xml:space="preserve">3,43 МВА
23,64 км </v>
      </c>
      <c r="AA55" s="6"/>
      <c r="AB55" s="6"/>
      <c r="AC55" s="34"/>
      <c r="AD55" s="6"/>
      <c r="AE55" s="8">
        <f>'П.1.1 '!Q81</f>
        <v>8.2472742000000014</v>
      </c>
      <c r="AF55" s="8">
        <f>'П.1.1 '!R81</f>
        <v>8.4663918848000019</v>
      </c>
      <c r="AG55" s="8">
        <f>'П.1.1 '!S81</f>
        <v>48.838999999999999</v>
      </c>
      <c r="AH55" s="8">
        <f>'П.1.1 '!T81</f>
        <v>12.192610220000001</v>
      </c>
      <c r="AI55" s="8">
        <f>'П.1.1 '!U81</f>
        <v>34.678675805908</v>
      </c>
      <c r="AJ55" s="8">
        <f>'П.1.1 '!V81</f>
        <v>112.423952110708</v>
      </c>
    </row>
    <row r="56" spans="1:36" ht="60.75" customHeight="1">
      <c r="A56" s="16" t="s">
        <v>53</v>
      </c>
      <c r="B56" s="11" t="s">
        <v>51</v>
      </c>
      <c r="C56" s="9" t="str">
        <f>'П.1.1 '!C84</f>
        <v>J_2.1.10</v>
      </c>
      <c r="D56" s="6"/>
      <c r="E56" s="6"/>
      <c r="F56" s="6"/>
      <c r="G56" s="6"/>
      <c r="H56" s="6"/>
      <c r="I56" s="42"/>
      <c r="J56" s="6"/>
      <c r="K56" s="6"/>
      <c r="L56" s="6"/>
      <c r="M56" s="6"/>
      <c r="N56" s="6"/>
      <c r="O56" s="6"/>
      <c r="P56" s="6">
        <f t="shared" si="13"/>
        <v>41.26355061955919</v>
      </c>
      <c r="Q56" s="6"/>
      <c r="R56" s="6"/>
      <c r="S56" s="6"/>
      <c r="T56" s="6"/>
      <c r="U56" s="9" t="str">
        <f>'П.1.1 '!K84</f>
        <v>0,8 МВА
3,4 км</v>
      </c>
      <c r="V56" s="9" t="str">
        <f>'П.1.1 '!L84</f>
        <v>1,53 МВА
2,5 км</v>
      </c>
      <c r="W56" s="9" t="str">
        <f>'П.1.1 '!M84</f>
        <v>0,4 МВА
2,8 км</v>
      </c>
      <c r="X56" s="9" t="str">
        <f>'П.1.1 '!N84</f>
        <v>0,63 МВА
1,07 км</v>
      </c>
      <c r="Y56" s="9" t="str">
        <f>'П.1.1 '!O84</f>
        <v>0,8 МВА
3,4 км</v>
      </c>
      <c r="Z56" s="9" t="str">
        <f>'П.1.1 '!P84</f>
        <v>4,16 МВА
13,17 км</v>
      </c>
      <c r="AA56" s="6"/>
      <c r="AB56" s="6"/>
      <c r="AC56" s="34"/>
      <c r="AD56" s="6"/>
      <c r="AE56" s="8">
        <f>'П.1.1 '!Q84</f>
        <v>8.2472742000000014</v>
      </c>
      <c r="AF56" s="8">
        <f>'П.1.1 '!R84</f>
        <v>8.4810671212000024</v>
      </c>
      <c r="AG56" s="8">
        <f>'П.1.1 '!S84</f>
        <v>8.9890010524512025</v>
      </c>
      <c r="AH56" s="8">
        <f>'П.1.1 '!T84</f>
        <v>5.7675324400000001</v>
      </c>
      <c r="AI56" s="8">
        <f>'П.1.1 '!U84</f>
        <v>9.7786758059079855</v>
      </c>
      <c r="AJ56" s="8">
        <f>'П.1.1 '!V84</f>
        <v>41.26355061955919</v>
      </c>
    </row>
    <row r="57" spans="1:36" ht="60.75" customHeight="1">
      <c r="A57" s="16" t="s">
        <v>54</v>
      </c>
      <c r="B57" s="11" t="s">
        <v>52</v>
      </c>
      <c r="C57" s="9" t="str">
        <f>'П.1.1 '!C88</f>
        <v>J_2.1.11</v>
      </c>
      <c r="D57" s="6"/>
      <c r="E57" s="6"/>
      <c r="F57" s="6"/>
      <c r="G57" s="6"/>
      <c r="H57" s="6"/>
      <c r="I57" s="42"/>
      <c r="J57" s="6"/>
      <c r="K57" s="6"/>
      <c r="L57" s="6"/>
      <c r="M57" s="6"/>
      <c r="N57" s="6"/>
      <c r="O57" s="6"/>
      <c r="P57" s="6">
        <f t="shared" si="13"/>
        <v>29.731638283990602</v>
      </c>
      <c r="Q57" s="6"/>
      <c r="R57" s="6"/>
      <c r="S57" s="6"/>
      <c r="T57" s="6"/>
      <c r="U57" s="9" t="str">
        <f>'П.1.1 '!K88</f>
        <v>0,4 МВА
2,5 км</v>
      </c>
      <c r="V57" s="9" t="str">
        <f>'П.1.1 '!L88</f>
        <v>0,4 МВА
2,8 км</v>
      </c>
      <c r="W57" s="9" t="str">
        <f>'П.1.1 '!M88</f>
        <v>0,8 МВА
1,3 км</v>
      </c>
      <c r="X57" s="9" t="str">
        <f>'П.1.1 '!N88</f>
        <v>0,63 МВА
0,49 км</v>
      </c>
      <c r="Y57" s="9" t="str">
        <f>'П.1.1 '!O88</f>
        <v>2,5 км</v>
      </c>
      <c r="Z57" s="9" t="str">
        <f>'П.1.1 '!P88</f>
        <v>2,23 МВА
9,59 км</v>
      </c>
      <c r="AA57" s="6"/>
      <c r="AB57" s="6"/>
      <c r="AC57" s="6"/>
      <c r="AD57" s="6"/>
      <c r="AE57" s="8">
        <f>'П.1.1 '!Q88</f>
        <v>6.2049695000000007</v>
      </c>
      <c r="AF57" s="8">
        <f>'П.1.1 '!R88</f>
        <v>6.2219999980000011</v>
      </c>
      <c r="AG57" s="8">
        <f>'П.1.1 '!S88</f>
        <v>6.7630196369520013</v>
      </c>
      <c r="AH57" s="8">
        <f>'П.1.1 '!T88</f>
        <v>3.1845050000000001</v>
      </c>
      <c r="AI57" s="8">
        <f>'П.1.1 '!U88</f>
        <v>7.3571441490385974</v>
      </c>
      <c r="AJ57" s="8">
        <f>'П.1.1 '!V88</f>
        <v>29.731638283990602</v>
      </c>
    </row>
    <row r="58" spans="1:36" ht="60.75" customHeight="1">
      <c r="A58" s="16" t="s">
        <v>56</v>
      </c>
      <c r="B58" s="11" t="s">
        <v>55</v>
      </c>
      <c r="C58" s="9" t="str">
        <f>'П.1.1 '!C90</f>
        <v>J_2.1.12</v>
      </c>
      <c r="D58" s="6"/>
      <c r="E58" s="6"/>
      <c r="F58" s="6"/>
      <c r="G58" s="6"/>
      <c r="H58" s="6"/>
      <c r="I58" s="42"/>
      <c r="J58" s="6"/>
      <c r="K58" s="6"/>
      <c r="L58" s="6"/>
      <c r="M58" s="6"/>
      <c r="N58" s="6"/>
      <c r="O58" s="6"/>
      <c r="P58" s="6">
        <f t="shared" si="13"/>
        <v>69.560040423784002</v>
      </c>
      <c r="Q58" s="6"/>
      <c r="R58" s="6"/>
      <c r="S58" s="6"/>
      <c r="T58" s="6"/>
      <c r="U58" s="9" t="str">
        <f>'П.1.1 '!K90</f>
        <v>1,26 МВА
2,2 км</v>
      </c>
      <c r="V58" s="9" t="str">
        <f>'П.1.1 '!L90</f>
        <v>4,77 МВА
9,8 км</v>
      </c>
      <c r="W58" s="9" t="str">
        <f>'П.1.1 '!M90</f>
        <v>0,63 МВА
1,1 км</v>
      </c>
      <c r="X58" s="9" t="str">
        <f>'П.1.1 '!N90</f>
        <v>0,63 МВА
0,78 км</v>
      </c>
      <c r="Y58" s="9" t="str">
        <f>'П.1.1 '!O90</f>
        <v>1,03 МВА
0,85 км</v>
      </c>
      <c r="Z58" s="9" t="str">
        <f>'П.1.1 '!P90</f>
        <v>8,32 МВА
14,73 км</v>
      </c>
      <c r="AA58" s="6"/>
      <c r="AB58" s="6"/>
      <c r="AC58" s="6"/>
      <c r="AD58" s="6"/>
      <c r="AE58" s="8">
        <f>'П.1.1 '!Q90</f>
        <v>10.827450210000002</v>
      </c>
      <c r="AF58" s="8">
        <f>'П.1.1 '!R90</f>
        <v>36.419183803784001</v>
      </c>
      <c r="AG58" s="8">
        <f>'П.1.1 '!S90</f>
        <v>5.5964999999999998</v>
      </c>
      <c r="AH58" s="8">
        <f>'П.1.1 '!T90</f>
        <v>6.71690641</v>
      </c>
      <c r="AI58" s="8">
        <f>'П.1.1 '!U90</f>
        <v>10</v>
      </c>
      <c r="AJ58" s="8">
        <f>'П.1.1 '!V90</f>
        <v>69.560040423784002</v>
      </c>
    </row>
    <row r="59" spans="1:36" s="1" customFormat="1" ht="60.75" customHeight="1">
      <c r="A59" s="16" t="s">
        <v>57</v>
      </c>
      <c r="B59" s="11" t="s">
        <v>136</v>
      </c>
      <c r="C59" s="9" t="str">
        <f>'П.1.1 '!C93</f>
        <v>К_2.1.13</v>
      </c>
      <c r="D59" s="6"/>
      <c r="E59" s="6"/>
      <c r="F59" s="6"/>
      <c r="G59" s="6"/>
      <c r="H59" s="6"/>
      <c r="I59" s="42"/>
      <c r="J59" s="6"/>
      <c r="K59" s="6"/>
      <c r="L59" s="6"/>
      <c r="M59" s="6"/>
      <c r="N59" s="6"/>
      <c r="O59" s="6"/>
      <c r="P59" s="6">
        <f t="shared" si="13"/>
        <v>59.107816649999997</v>
      </c>
      <c r="Q59" s="6"/>
      <c r="R59" s="6"/>
      <c r="S59" s="6"/>
      <c r="T59" s="6"/>
      <c r="U59" s="9" t="s">
        <v>135</v>
      </c>
      <c r="V59" s="9"/>
      <c r="W59" s="9"/>
      <c r="X59" s="9"/>
      <c r="Y59" s="9"/>
      <c r="Z59" s="9"/>
      <c r="AA59" s="6"/>
      <c r="AB59" s="6"/>
      <c r="AC59" s="6"/>
      <c r="AD59" s="6"/>
      <c r="AE59" s="8">
        <f>'П.1.1 '!Q93</f>
        <v>2</v>
      </c>
      <c r="AF59" s="8">
        <f>'П.1.1 '!R93</f>
        <v>3.7</v>
      </c>
      <c r="AG59" s="8">
        <f>'П.1.1 '!S93</f>
        <v>1</v>
      </c>
      <c r="AH59" s="8"/>
      <c r="AI59" s="8">
        <f>'П.1.1 '!U93</f>
        <v>52.407816649999994</v>
      </c>
      <c r="AJ59" s="8">
        <f>'П.1.1 '!V93</f>
        <v>59.107816649999997</v>
      </c>
    </row>
    <row r="60" spans="1:36" s="1" customFormat="1" ht="60.75" customHeight="1">
      <c r="A60" s="16" t="s">
        <v>224</v>
      </c>
      <c r="B60" s="11" t="s">
        <v>225</v>
      </c>
      <c r="C60" s="9" t="str">
        <f>'П.1.1 '!C94</f>
        <v>L_2.1.14</v>
      </c>
      <c r="D60" s="6"/>
      <c r="E60" s="6"/>
      <c r="F60" s="6"/>
      <c r="G60" s="6"/>
      <c r="H60" s="6"/>
      <c r="I60" s="42"/>
      <c r="J60" s="6"/>
      <c r="K60" s="6"/>
      <c r="L60" s="6"/>
      <c r="M60" s="6"/>
      <c r="N60" s="6"/>
      <c r="O60" s="6"/>
      <c r="P60" s="6">
        <f t="shared" si="13"/>
        <v>7.5810000000000004</v>
      </c>
      <c r="Q60" s="6"/>
      <c r="R60" s="6"/>
      <c r="S60" s="6"/>
      <c r="T60" s="6"/>
      <c r="U60" s="9"/>
      <c r="V60" s="9"/>
      <c r="W60" s="9" t="s">
        <v>242</v>
      </c>
      <c r="X60" s="9"/>
      <c r="Y60" s="9"/>
      <c r="Z60" s="9" t="str">
        <f>W60</f>
        <v>3,55 км</v>
      </c>
      <c r="AA60" s="6"/>
      <c r="AB60" s="6"/>
      <c r="AC60" s="6"/>
      <c r="AD60" s="6"/>
      <c r="AE60" s="8"/>
      <c r="AF60" s="8"/>
      <c r="AG60" s="8">
        <f>'П.1.1 '!S94</f>
        <v>7.5810000000000004</v>
      </c>
      <c r="AH60" s="8"/>
      <c r="AI60" s="8"/>
      <c r="AJ60" s="8">
        <f>'П.1.1 '!V94</f>
        <v>7.5810000000000004</v>
      </c>
    </row>
    <row r="61" spans="1:36" s="1" customFormat="1" ht="97.5" customHeight="1">
      <c r="A61" s="16" t="s">
        <v>58</v>
      </c>
      <c r="B61" s="11" t="s">
        <v>131</v>
      </c>
      <c r="C61" s="9" t="str">
        <f>'П.1.1 '!C95</f>
        <v>J_2.1.15</v>
      </c>
      <c r="D61" s="6"/>
      <c r="E61" s="6"/>
      <c r="F61" s="6"/>
      <c r="G61" s="6"/>
      <c r="H61" s="6"/>
      <c r="I61" s="42"/>
      <c r="J61" s="6"/>
      <c r="K61" s="6"/>
      <c r="L61" s="6"/>
      <c r="M61" s="6"/>
      <c r="N61" s="6"/>
      <c r="O61" s="6"/>
      <c r="P61" s="6">
        <f t="shared" si="13"/>
        <v>200.04235581249998</v>
      </c>
      <c r="Q61" s="6"/>
      <c r="R61" s="6"/>
      <c r="S61" s="6"/>
      <c r="T61" s="6"/>
      <c r="U61" s="9"/>
      <c r="V61" s="9"/>
      <c r="W61" s="9"/>
      <c r="X61" s="9" t="str">
        <f>'П.1.1 '!N95</f>
        <v>8 МВА
2-х цепная ВЛ-35кВ по
 0,35 км</v>
      </c>
      <c r="Y61" s="9"/>
      <c r="Z61" s="9" t="str">
        <f>'П.1.1 '!P95</f>
        <v>8 МВА
2-х цепная ВЛ-35кВ по
 0,35 км</v>
      </c>
      <c r="AA61" s="6"/>
      <c r="AB61" s="6"/>
      <c r="AC61" s="6"/>
      <c r="AD61" s="6"/>
      <c r="AE61" s="8">
        <f>'П.1.1 '!Q95</f>
        <v>4.3068558125000003</v>
      </c>
      <c r="AF61" s="8">
        <f>'П.1.1 '!R95</f>
        <v>26.837499999999999</v>
      </c>
      <c r="AG61" s="8">
        <f>'П.1.1 '!S95</f>
        <v>83.007000000000005</v>
      </c>
      <c r="AH61" s="8">
        <f>'П.1.1 '!T95</f>
        <v>85.890999999999991</v>
      </c>
      <c r="AI61" s="8">
        <f>'П.1.1 '!U95</f>
        <v>0</v>
      </c>
      <c r="AJ61" s="8">
        <f>'П.1.1 '!V95</f>
        <v>200.04235581249998</v>
      </c>
    </row>
    <row r="62" spans="1:36" s="1" customFormat="1" ht="81.75" customHeight="1">
      <c r="A62" s="16" t="s">
        <v>128</v>
      </c>
      <c r="B62" s="11" t="s">
        <v>238</v>
      </c>
      <c r="C62" s="9" t="str">
        <f>'П.1.1 '!C96</f>
        <v>J_2.1.16</v>
      </c>
      <c r="D62" s="6"/>
      <c r="E62" s="6"/>
      <c r="F62" s="6"/>
      <c r="G62" s="6"/>
      <c r="H62" s="6"/>
      <c r="I62" s="42"/>
      <c r="J62" s="6"/>
      <c r="K62" s="6"/>
      <c r="L62" s="6"/>
      <c r="M62" s="6"/>
      <c r="N62" s="6"/>
      <c r="O62" s="6"/>
      <c r="P62" s="6">
        <f t="shared" si="13"/>
        <v>133.53486944955318</v>
      </c>
      <c r="Q62" s="6"/>
      <c r="R62" s="6"/>
      <c r="S62" s="6"/>
      <c r="T62" s="6"/>
      <c r="U62" s="9" t="str">
        <f>'П.1.1 '!K96</f>
        <v>2,16 МВА
6,4 км</v>
      </c>
      <c r="V62" s="9" t="str">
        <f>'П.1.1 '!L96</f>
        <v>3,8 МВА
17 км</v>
      </c>
      <c r="W62" s="9" t="str">
        <f>'П.1.1 '!M96</f>
        <v>0,4 МВА
2,4 км</v>
      </c>
      <c r="X62" s="9" t="str">
        <f>'П.1.1 '!N96</f>
        <v>7,24 км</v>
      </c>
      <c r="Y62" s="9" t="str">
        <f>'П.1.1 '!O96</f>
        <v>2,3 км</v>
      </c>
      <c r="Z62" s="9" t="str">
        <f>'П.1.1 '!P96</f>
        <v>6,36 МВА
35,34 км</v>
      </c>
      <c r="AA62" s="6"/>
      <c r="AB62" s="6"/>
      <c r="AC62" s="6"/>
      <c r="AD62" s="6"/>
      <c r="AE62" s="8">
        <f>'П.1.1 '!Q96</f>
        <v>45.586349124999998</v>
      </c>
      <c r="AF62" s="8">
        <f>'П.1.1 '!R96</f>
        <v>43.507415690000002</v>
      </c>
      <c r="AG62" s="8">
        <f>'П.1.1 '!S96</f>
        <v>8.4267428545532006</v>
      </c>
      <c r="AH62" s="8">
        <f>'П.1.1 '!T96</f>
        <v>29.98436178</v>
      </c>
      <c r="AI62" s="8">
        <f>'П.1.1 '!U96</f>
        <v>6.03</v>
      </c>
      <c r="AJ62" s="8">
        <f>'П.1.1 '!V96</f>
        <v>133.53486944955318</v>
      </c>
    </row>
    <row r="63" spans="1:36" s="1" customFormat="1" ht="76.5" customHeight="1">
      <c r="A63" s="16" t="s">
        <v>129</v>
      </c>
      <c r="B63" s="11" t="s">
        <v>231</v>
      </c>
      <c r="C63" s="9" t="str">
        <f>'П.1.1 '!C102</f>
        <v>J_2.1.17</v>
      </c>
      <c r="D63" s="6"/>
      <c r="E63" s="6"/>
      <c r="F63" s="6"/>
      <c r="G63" s="6"/>
      <c r="H63" s="6"/>
      <c r="I63" s="42"/>
      <c r="J63" s="6"/>
      <c r="K63" s="6"/>
      <c r="L63" s="6"/>
      <c r="M63" s="6"/>
      <c r="N63" s="6"/>
      <c r="O63" s="6"/>
      <c r="P63" s="6">
        <f t="shared" si="13"/>
        <v>45.958545549999997</v>
      </c>
      <c r="Q63" s="6"/>
      <c r="R63" s="6"/>
      <c r="S63" s="6"/>
      <c r="T63" s="6"/>
      <c r="U63" s="9" t="str">
        <f>'П.1.1 '!K102</f>
        <v>1,2 МВА
7,4 км</v>
      </c>
      <c r="V63" s="9" t="str">
        <f>'П.1.1 '!L102</f>
        <v>1,6 МВА</v>
      </c>
      <c r="W63" s="9"/>
      <c r="X63" s="9"/>
      <c r="Y63" s="9"/>
      <c r="Z63" s="9" t="str">
        <f>'П.1.1 '!P102</f>
        <v>2,8 МВА
7,4 км</v>
      </c>
      <c r="AA63" s="6"/>
      <c r="AB63" s="6"/>
      <c r="AC63" s="6"/>
      <c r="AD63" s="6"/>
      <c r="AE63" s="8">
        <f>'П.1.1 '!Q102</f>
        <v>39.01664555</v>
      </c>
      <c r="AF63" s="8">
        <f>'П.1.1 '!R102</f>
        <v>6.9419000000000004</v>
      </c>
      <c r="AG63" s="8"/>
      <c r="AH63" s="8"/>
      <c r="AI63" s="8"/>
      <c r="AJ63" s="8">
        <f>'П.1.1 '!V102</f>
        <v>45.958545549999997</v>
      </c>
    </row>
    <row r="64" spans="1:36" s="1" customFormat="1" ht="77.25" customHeight="1">
      <c r="A64" s="16" t="s">
        <v>130</v>
      </c>
      <c r="B64" s="11" t="s">
        <v>430</v>
      </c>
      <c r="C64" s="9" t="str">
        <f>'П.1.1 '!C103</f>
        <v>J_2.1.18</v>
      </c>
      <c r="D64" s="6"/>
      <c r="E64" s="6"/>
      <c r="F64" s="6"/>
      <c r="G64" s="6"/>
      <c r="H64" s="6"/>
      <c r="I64" s="42"/>
      <c r="J64" s="6"/>
      <c r="K64" s="6"/>
      <c r="L64" s="6"/>
      <c r="M64" s="6"/>
      <c r="N64" s="6"/>
      <c r="O64" s="6"/>
      <c r="P64" s="6">
        <f t="shared" si="13"/>
        <v>50.730256609999998</v>
      </c>
      <c r="Q64" s="6"/>
      <c r="R64" s="6"/>
      <c r="S64" s="6"/>
      <c r="T64" s="6"/>
      <c r="U64" s="9" t="str">
        <f>'П.1.1 '!K103</f>
        <v>0,8 МВА
2,3 км</v>
      </c>
      <c r="V64" s="9" t="str">
        <f>'П.1.1 '!L103</f>
        <v>2,41 МВА
8,9 км</v>
      </c>
      <c r="W64" s="9" t="str">
        <f>'П.1.1 '!M103</f>
        <v>0,25 МВА
3,2 км</v>
      </c>
      <c r="X64" s="9" t="str">
        <f>'П.1.1 '!N103</f>
        <v>0,16 МВА
0,44 км</v>
      </c>
      <c r="Y64" s="9" t="str">
        <f>'П.1.1 '!O103</f>
        <v>2 МВА
0,14 км</v>
      </c>
      <c r="Z64" s="9" t="str">
        <f>'П.1.1 '!P103</f>
        <v>5,62 МВА
14,98 км</v>
      </c>
      <c r="AA64" s="6"/>
      <c r="AB64" s="6"/>
      <c r="AC64" s="6"/>
      <c r="AD64" s="6"/>
      <c r="AE64" s="8">
        <f>'П.1.1 '!Q103</f>
        <v>11.27215</v>
      </c>
      <c r="AF64" s="8">
        <f>'П.1.1 '!R103</f>
        <v>19.949757000000002</v>
      </c>
      <c r="AG64" s="8">
        <f>'П.1.1 '!S103</f>
        <v>13.751999999999999</v>
      </c>
      <c r="AH64" s="8">
        <f>'П.1.1 '!T103</f>
        <v>2.0363496100000003</v>
      </c>
      <c r="AI64" s="8">
        <f>'П.1.1 '!U103</f>
        <v>3.72</v>
      </c>
      <c r="AJ64" s="8">
        <f>'П.1.1 '!V103</f>
        <v>50.730256609999998</v>
      </c>
    </row>
    <row r="65" spans="1:220" ht="18.75">
      <c r="A65" s="16" t="s">
        <v>24</v>
      </c>
      <c r="B65" s="9"/>
      <c r="C65" s="9"/>
      <c r="D65" s="6"/>
      <c r="E65" s="6"/>
      <c r="F65" s="6"/>
      <c r="G65" s="6"/>
      <c r="H65" s="6"/>
      <c r="I65" s="42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8"/>
      <c r="Z65" s="8"/>
      <c r="AA65" s="8"/>
      <c r="AB65" s="8"/>
      <c r="AC65" s="34"/>
      <c r="AD65" s="8"/>
      <c r="AE65" s="8"/>
      <c r="AF65" s="8"/>
      <c r="AG65" s="8"/>
      <c r="AH65" s="8"/>
      <c r="AI65" s="8"/>
      <c r="AJ65" s="8"/>
    </row>
    <row r="66" spans="1:220" ht="18.75">
      <c r="A66" s="50" t="s">
        <v>59</v>
      </c>
      <c r="B66" s="109" t="s">
        <v>60</v>
      </c>
      <c r="C66" s="148"/>
      <c r="D66" s="6"/>
      <c r="E66" s="6"/>
      <c r="F66" s="6"/>
      <c r="G66" s="6"/>
      <c r="H66" s="6"/>
      <c r="I66" s="42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8"/>
      <c r="Z66" s="8"/>
      <c r="AA66" s="8"/>
      <c r="AB66" s="8"/>
      <c r="AC66" s="34"/>
      <c r="AD66" s="8"/>
      <c r="AE66" s="8"/>
      <c r="AF66" s="8"/>
      <c r="AG66" s="8"/>
      <c r="AH66" s="8"/>
      <c r="AI66" s="8"/>
      <c r="AJ66" s="8"/>
    </row>
    <row r="67" spans="1:220" ht="18.75">
      <c r="A67" s="51" t="s">
        <v>29</v>
      </c>
      <c r="B67" s="11" t="s">
        <v>27</v>
      </c>
      <c r="C67" s="11"/>
      <c r="D67" s="6"/>
      <c r="E67" s="6"/>
      <c r="F67" s="6"/>
      <c r="G67" s="6"/>
      <c r="H67" s="6"/>
      <c r="I67" s="42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</row>
    <row r="68" spans="1:220" ht="18.75">
      <c r="A68" s="51"/>
      <c r="B68" s="11" t="s">
        <v>61</v>
      </c>
      <c r="C68" s="11"/>
      <c r="D68" s="6"/>
      <c r="E68" s="6"/>
      <c r="F68" s="6"/>
      <c r="G68" s="6"/>
      <c r="H68" s="6"/>
      <c r="I68" s="42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</row>
    <row r="69" spans="1:220" ht="18.75">
      <c r="A69" s="51" t="s">
        <v>30</v>
      </c>
      <c r="B69" s="11" t="s">
        <v>28</v>
      </c>
      <c r="C69" s="11"/>
      <c r="D69" s="6"/>
      <c r="E69" s="6"/>
      <c r="F69" s="6"/>
      <c r="G69" s="6"/>
      <c r="H69" s="6"/>
      <c r="I69" s="42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</row>
    <row r="70" spans="1:220" ht="18.75">
      <c r="A70" s="51"/>
      <c r="B70" s="11" t="s">
        <v>61</v>
      </c>
      <c r="C70" s="11"/>
      <c r="D70" s="6"/>
      <c r="E70" s="6"/>
      <c r="F70" s="6"/>
      <c r="G70" s="6"/>
      <c r="H70" s="6"/>
      <c r="I70" s="42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</row>
    <row r="71" spans="1:220" ht="18.75">
      <c r="A71" s="16" t="s">
        <v>24</v>
      </c>
      <c r="B71" s="9"/>
      <c r="C71" s="9"/>
      <c r="D71" s="6"/>
      <c r="E71" s="6"/>
      <c r="F71" s="6"/>
      <c r="G71" s="6"/>
      <c r="H71" s="6"/>
      <c r="I71" s="42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</row>
    <row r="72" spans="1:220" ht="18.75">
      <c r="A72" s="168" t="s">
        <v>62</v>
      </c>
      <c r="B72" s="168"/>
      <c r="C72" s="147"/>
      <c r="D72" s="6"/>
      <c r="E72" s="6"/>
      <c r="F72" s="6"/>
      <c r="G72" s="6"/>
      <c r="H72" s="6"/>
      <c r="I72" s="42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</row>
    <row r="73" spans="1:220" ht="37.5">
      <c r="A73" s="51"/>
      <c r="B73" s="43" t="s">
        <v>63</v>
      </c>
      <c r="C73" s="148"/>
      <c r="D73" s="6"/>
      <c r="E73" s="6"/>
      <c r="F73" s="6"/>
      <c r="G73" s="6"/>
      <c r="H73" s="6"/>
      <c r="I73" s="42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</row>
    <row r="74" spans="1:220" ht="18.75">
      <c r="A74" s="16" t="s">
        <v>29</v>
      </c>
      <c r="B74" s="11" t="s">
        <v>27</v>
      </c>
      <c r="C74" s="11"/>
      <c r="D74" s="6"/>
      <c r="E74" s="6"/>
      <c r="F74" s="6"/>
      <c r="G74" s="6"/>
      <c r="H74" s="6"/>
      <c r="I74" s="42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</row>
    <row r="75" spans="1:220" ht="18.75">
      <c r="A75" s="16" t="s">
        <v>30</v>
      </c>
      <c r="B75" s="11" t="s">
        <v>28</v>
      </c>
      <c r="C75" s="11"/>
      <c r="D75" s="6"/>
      <c r="E75" s="6"/>
      <c r="F75" s="6"/>
      <c r="G75" s="6"/>
      <c r="H75" s="6"/>
      <c r="I75" s="42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</row>
    <row r="76" spans="1:220" ht="18.75">
      <c r="A76" s="16" t="s">
        <v>24</v>
      </c>
      <c r="B76" s="9"/>
      <c r="C76" s="9"/>
      <c r="D76" s="6"/>
      <c r="E76" s="6"/>
      <c r="F76" s="6"/>
      <c r="G76" s="6"/>
      <c r="H76" s="6"/>
      <c r="I76" s="42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</row>
    <row r="77" spans="1:220" ht="23.25">
      <c r="P77" s="40"/>
      <c r="Q77" s="40"/>
      <c r="R77" s="40"/>
      <c r="S77" s="40"/>
      <c r="T77" s="41"/>
      <c r="AC77" s="73"/>
      <c r="AD77" s="73"/>
      <c r="AE77" s="73"/>
      <c r="AF77" s="73"/>
      <c r="AG77" s="63"/>
    </row>
    <row r="78" spans="1:220" s="3" customFormat="1">
      <c r="A78" s="56" t="s">
        <v>85</v>
      </c>
      <c r="B78" s="57" t="s">
        <v>86</v>
      </c>
      <c r="C78" s="57"/>
    </row>
    <row r="79" spans="1:220" s="3" customFormat="1">
      <c r="A79" s="56" t="s">
        <v>87</v>
      </c>
      <c r="B79" s="58" t="s">
        <v>88</v>
      </c>
      <c r="C79" s="58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</row>
    <row r="80" spans="1:220" s="3" customFormat="1">
      <c r="A80" s="56" t="s">
        <v>89</v>
      </c>
      <c r="B80" s="57" t="s">
        <v>90</v>
      </c>
      <c r="C80" s="57"/>
    </row>
    <row r="81" spans="2:3" s="3" customFormat="1" ht="27" customHeight="1">
      <c r="B81" s="57" t="s">
        <v>91</v>
      </c>
      <c r="C81" s="57"/>
    </row>
    <row r="82" spans="2:3">
      <c r="B82" s="12"/>
      <c r="C82" s="12"/>
    </row>
  </sheetData>
  <mergeCells count="33">
    <mergeCell ref="AG8:AJ8"/>
    <mergeCell ref="AI14:AI15"/>
    <mergeCell ref="AJ14:AJ15"/>
    <mergeCell ref="AH7:AJ7"/>
    <mergeCell ref="AH1:AJ1"/>
    <mergeCell ref="AH2:AJ2"/>
    <mergeCell ref="AH3:AJ3"/>
    <mergeCell ref="AH4:AJ4"/>
    <mergeCell ref="A10:AJ10"/>
    <mergeCell ref="A11:AJ11"/>
    <mergeCell ref="V14:V15"/>
    <mergeCell ref="D13:I14"/>
    <mergeCell ref="J13:O14"/>
    <mergeCell ref="P13:P15"/>
    <mergeCell ref="AH5:AK5"/>
    <mergeCell ref="Q16:Z16"/>
    <mergeCell ref="AA14:AE14"/>
    <mergeCell ref="AF14:AF15"/>
    <mergeCell ref="AG14:AG15"/>
    <mergeCell ref="Q13:AJ13"/>
    <mergeCell ref="Q14:U14"/>
    <mergeCell ref="W14:W15"/>
    <mergeCell ref="X14:X15"/>
    <mergeCell ref="Y14:Y15"/>
    <mergeCell ref="Z14:Z15"/>
    <mergeCell ref="AA16:AJ16"/>
    <mergeCell ref="AH14:AH15"/>
    <mergeCell ref="A72:B72"/>
    <mergeCell ref="D15:I15"/>
    <mergeCell ref="B13:B15"/>
    <mergeCell ref="A13:A15"/>
    <mergeCell ref="J15:O15"/>
    <mergeCell ref="C13:C15"/>
  </mergeCells>
  <printOptions horizontalCentered="1"/>
  <pageMargins left="0.19685039370078741" right="0.19685039370078741" top="0.19685039370078741" bottom="0.19685039370078741" header="0" footer="0"/>
  <pageSetup paperSize="9" scale="36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6"/>
  <sheetViews>
    <sheetView view="pageBreakPreview" topLeftCell="A22" zoomScale="50" zoomScaleNormal="60" zoomScaleSheetLayoutView="50" workbookViewId="0">
      <selection activeCell="E27" sqref="E27"/>
    </sheetView>
  </sheetViews>
  <sheetFormatPr defaultRowHeight="15.75"/>
  <cols>
    <col min="1" max="1" width="10.42578125" style="44" customWidth="1"/>
    <col min="2" max="2" width="50.85546875" style="24" customWidth="1"/>
    <col min="3" max="3" width="19.85546875" style="24" customWidth="1"/>
    <col min="4" max="4" width="25" style="24" customWidth="1"/>
    <col min="5" max="5" width="15.5703125" style="24" customWidth="1"/>
    <col min="6" max="6" width="15.7109375" style="24" customWidth="1"/>
    <col min="7" max="7" width="10.85546875" style="24" customWidth="1"/>
    <col min="8" max="8" width="7.5703125" style="24" customWidth="1"/>
    <col min="9" max="9" width="13.42578125" style="24" customWidth="1"/>
    <col min="10" max="10" width="14.140625" style="24" customWidth="1"/>
    <col min="11" max="11" width="9.28515625" style="24" customWidth="1"/>
    <col min="12" max="13" width="12" style="24" customWidth="1"/>
    <col min="14" max="14" width="11.5703125" style="24" customWidth="1"/>
    <col min="15" max="15" width="14.28515625" style="24" customWidth="1"/>
    <col min="16" max="16" width="16.7109375" style="24" customWidth="1"/>
    <col min="17" max="17" width="17.5703125" style="24" customWidth="1"/>
    <col min="18" max="18" width="19" style="24" customWidth="1"/>
    <col min="19" max="19" width="20.140625" style="24" customWidth="1"/>
    <col min="20" max="20" width="18.7109375" style="24" customWidth="1"/>
    <col min="21" max="21" width="6.7109375" style="24" customWidth="1"/>
    <col min="22" max="22" width="6.85546875" style="24" customWidth="1"/>
    <col min="23" max="23" width="21.5703125" style="24" customWidth="1"/>
    <col min="24" max="24" width="10.5703125" style="39" customWidth="1"/>
    <col min="25" max="25" width="10" style="39" customWidth="1"/>
    <col min="26" max="26" width="10.85546875" style="39" customWidth="1"/>
    <col min="27" max="27" width="12.42578125" style="39" customWidth="1"/>
  </cols>
  <sheetData>
    <row r="1" spans="1:27" ht="51" customHeight="1">
      <c r="X1" s="164" t="s">
        <v>162</v>
      </c>
      <c r="Y1" s="164"/>
      <c r="Z1" s="164"/>
      <c r="AA1" s="164"/>
    </row>
    <row r="2" spans="1:27" ht="18.75">
      <c r="X2" s="165" t="s">
        <v>12</v>
      </c>
      <c r="Y2" s="165"/>
      <c r="Z2" s="165"/>
      <c r="AA2" s="24"/>
    </row>
    <row r="3" spans="1:27" ht="18.75">
      <c r="X3" s="165" t="s">
        <v>353</v>
      </c>
      <c r="Y3" s="165"/>
      <c r="Z3" s="165"/>
      <c r="AA3" s="10"/>
    </row>
    <row r="4" spans="1:27" ht="18.75" customHeight="1">
      <c r="X4" s="166" t="s">
        <v>92</v>
      </c>
      <c r="Y4" s="166"/>
      <c r="Z4" s="166"/>
      <c r="AA4" s="10"/>
    </row>
    <row r="5" spans="1:27" ht="18.75">
      <c r="X5" s="167" t="s">
        <v>354</v>
      </c>
      <c r="Y5" s="167"/>
      <c r="Z5" s="167"/>
      <c r="AA5" s="167"/>
    </row>
    <row r="6" spans="1:27" ht="18.75">
      <c r="X6" s="79"/>
      <c r="Y6" s="80"/>
      <c r="Z6" s="80"/>
      <c r="AA6" s="80"/>
    </row>
    <row r="7" spans="1:27" ht="18.75">
      <c r="X7" s="24"/>
      <c r="Y7" s="182" t="s">
        <v>13</v>
      </c>
      <c r="Z7" s="182"/>
      <c r="AA7" s="182"/>
    </row>
    <row r="8" spans="1:27" ht="18.75">
      <c r="V8" s="66"/>
      <c r="W8" s="66"/>
      <c r="X8" s="180" t="s">
        <v>313</v>
      </c>
      <c r="Y8" s="180"/>
      <c r="Z8" s="180"/>
      <c r="AA8" s="180"/>
    </row>
    <row r="9" spans="1:27" ht="18.75">
      <c r="X9" s="24"/>
      <c r="Y9" s="55"/>
      <c r="Z9" s="55"/>
      <c r="AA9" s="68" t="s">
        <v>14</v>
      </c>
    </row>
    <row r="10" spans="1:27" ht="22.5">
      <c r="A10" s="171" t="s">
        <v>127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</row>
    <row r="11" spans="1:27" ht="22.5">
      <c r="A11" s="171" t="s">
        <v>163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</row>
    <row r="12" spans="1:27"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7" ht="58.5" customHeight="1">
      <c r="A13" s="159" t="s">
        <v>0</v>
      </c>
      <c r="B13" s="159" t="s">
        <v>164</v>
      </c>
      <c r="C13" s="159" t="s">
        <v>165</v>
      </c>
      <c r="D13" s="173" t="s">
        <v>166</v>
      </c>
      <c r="E13" s="159" t="s">
        <v>167</v>
      </c>
      <c r="F13" s="159"/>
      <c r="G13" s="159"/>
      <c r="H13" s="176" t="s">
        <v>168</v>
      </c>
      <c r="I13" s="159" t="s">
        <v>169</v>
      </c>
      <c r="J13" s="159"/>
      <c r="K13" s="159" t="s">
        <v>170</v>
      </c>
      <c r="L13" s="159"/>
      <c r="M13" s="159"/>
      <c r="N13" s="159"/>
      <c r="O13" s="173" t="s">
        <v>171</v>
      </c>
      <c r="P13" s="159" t="s">
        <v>172</v>
      </c>
      <c r="Q13" s="159" t="s">
        <v>173</v>
      </c>
      <c r="R13" s="159"/>
      <c r="S13" s="159" t="s">
        <v>174</v>
      </c>
      <c r="T13" s="159"/>
      <c r="U13" s="159" t="s">
        <v>175</v>
      </c>
      <c r="V13" s="159"/>
      <c r="W13" s="159"/>
      <c r="X13" s="159" t="s">
        <v>176</v>
      </c>
      <c r="Y13" s="159"/>
      <c r="Z13" s="159"/>
      <c r="AA13" s="159"/>
    </row>
    <row r="14" spans="1:27" ht="48.75" customHeight="1">
      <c r="A14" s="159"/>
      <c r="B14" s="159"/>
      <c r="C14" s="159"/>
      <c r="D14" s="174"/>
      <c r="E14" s="173" t="s">
        <v>177</v>
      </c>
      <c r="F14" s="173" t="s">
        <v>178</v>
      </c>
      <c r="G14" s="173" t="s">
        <v>179</v>
      </c>
      <c r="H14" s="177"/>
      <c r="I14" s="159" t="s">
        <v>180</v>
      </c>
      <c r="J14" s="159" t="s">
        <v>181</v>
      </c>
      <c r="K14" s="187" t="s">
        <v>182</v>
      </c>
      <c r="L14" s="187" t="s">
        <v>183</v>
      </c>
      <c r="M14" s="176" t="s">
        <v>184</v>
      </c>
      <c r="N14" s="187" t="s">
        <v>185</v>
      </c>
      <c r="O14" s="174"/>
      <c r="P14" s="159"/>
      <c r="Q14" s="159" t="s">
        <v>186</v>
      </c>
      <c r="R14" s="173" t="s">
        <v>187</v>
      </c>
      <c r="S14" s="159" t="s">
        <v>186</v>
      </c>
      <c r="T14" s="159" t="s">
        <v>187</v>
      </c>
      <c r="U14" s="176" t="s">
        <v>188</v>
      </c>
      <c r="V14" s="176" t="s">
        <v>189</v>
      </c>
      <c r="W14" s="173" t="s">
        <v>190</v>
      </c>
      <c r="X14" s="159" t="s">
        <v>191</v>
      </c>
      <c r="Y14" s="159"/>
      <c r="Z14" s="159" t="s">
        <v>192</v>
      </c>
      <c r="AA14" s="159"/>
    </row>
    <row r="15" spans="1:27" ht="58.5" customHeight="1">
      <c r="A15" s="159"/>
      <c r="B15" s="159"/>
      <c r="C15" s="159"/>
      <c r="D15" s="174"/>
      <c r="E15" s="174"/>
      <c r="F15" s="174"/>
      <c r="G15" s="174"/>
      <c r="H15" s="177"/>
      <c r="I15" s="159"/>
      <c r="J15" s="159"/>
      <c r="K15" s="187"/>
      <c r="L15" s="187"/>
      <c r="M15" s="177"/>
      <c r="N15" s="187"/>
      <c r="O15" s="174"/>
      <c r="P15" s="159"/>
      <c r="Q15" s="159"/>
      <c r="R15" s="174"/>
      <c r="S15" s="159"/>
      <c r="T15" s="159"/>
      <c r="U15" s="177"/>
      <c r="V15" s="177"/>
      <c r="W15" s="174"/>
      <c r="X15" s="159"/>
      <c r="Y15" s="159"/>
      <c r="Z15" s="159"/>
      <c r="AA15" s="159"/>
    </row>
    <row r="16" spans="1:27" ht="238.5" customHeight="1">
      <c r="A16" s="159"/>
      <c r="B16" s="159"/>
      <c r="C16" s="159"/>
      <c r="D16" s="175"/>
      <c r="E16" s="175"/>
      <c r="F16" s="175"/>
      <c r="G16" s="175"/>
      <c r="H16" s="178"/>
      <c r="I16" s="159"/>
      <c r="J16" s="159"/>
      <c r="K16" s="187"/>
      <c r="L16" s="187"/>
      <c r="M16" s="178"/>
      <c r="N16" s="187"/>
      <c r="O16" s="175"/>
      <c r="P16" s="159"/>
      <c r="Q16" s="159"/>
      <c r="R16" s="175"/>
      <c r="S16" s="159"/>
      <c r="T16" s="159"/>
      <c r="U16" s="178"/>
      <c r="V16" s="178"/>
      <c r="W16" s="175"/>
      <c r="X16" s="43" t="s">
        <v>193</v>
      </c>
      <c r="Y16" s="43" t="s">
        <v>194</v>
      </c>
      <c r="Z16" s="45" t="s">
        <v>195</v>
      </c>
      <c r="AA16" s="43" t="s">
        <v>196</v>
      </c>
    </row>
    <row r="17" spans="1:27" ht="151.9" customHeight="1">
      <c r="A17" s="16" t="s">
        <v>15</v>
      </c>
      <c r="B17" s="11" t="s">
        <v>93</v>
      </c>
      <c r="C17" s="15" t="s">
        <v>197</v>
      </c>
      <c r="D17" s="15" t="s">
        <v>198</v>
      </c>
      <c r="E17" s="9">
        <v>18.29</v>
      </c>
      <c r="F17" s="74"/>
      <c r="G17" s="74">
        <v>24.54</v>
      </c>
      <c r="H17" s="81"/>
      <c r="I17" s="17">
        <v>2020</v>
      </c>
      <c r="J17" s="17">
        <v>2024</v>
      </c>
      <c r="K17" s="74"/>
      <c r="L17" s="74"/>
      <c r="M17" s="15"/>
      <c r="N17" s="74"/>
      <c r="O17" s="74"/>
      <c r="P17" s="74"/>
      <c r="Q17" s="8">
        <f>'П.1.1 '!V19</f>
        <v>140.11347764999999</v>
      </c>
      <c r="R17" s="74"/>
      <c r="S17" s="74"/>
      <c r="T17" s="74"/>
      <c r="U17" s="74"/>
      <c r="V17" s="74"/>
      <c r="W17" s="74"/>
      <c r="X17" s="74"/>
      <c r="Y17" s="74"/>
      <c r="Z17" s="74"/>
      <c r="AA17" s="74"/>
    </row>
    <row r="18" spans="1:27" ht="199.9" customHeight="1">
      <c r="A18" s="16" t="s">
        <v>18</v>
      </c>
      <c r="B18" s="11" t="s">
        <v>17</v>
      </c>
      <c r="C18" s="15" t="s">
        <v>197</v>
      </c>
      <c r="D18" s="15" t="s">
        <v>199</v>
      </c>
      <c r="E18" s="9">
        <v>12.4</v>
      </c>
      <c r="F18" s="74"/>
      <c r="G18" s="74">
        <v>15.5</v>
      </c>
      <c r="H18" s="81"/>
      <c r="I18" s="17">
        <v>2020</v>
      </c>
      <c r="J18" s="17">
        <v>2024</v>
      </c>
      <c r="K18" s="74"/>
      <c r="L18" s="74"/>
      <c r="M18" s="15"/>
      <c r="N18" s="74"/>
      <c r="O18" s="74"/>
      <c r="P18" s="74"/>
      <c r="Q18" s="8">
        <f>'П.1.1 '!V23</f>
        <v>49.654913038707988</v>
      </c>
      <c r="R18" s="74"/>
      <c r="S18" s="74"/>
      <c r="T18" s="74"/>
      <c r="U18" s="74"/>
      <c r="V18" s="74"/>
      <c r="W18" s="74"/>
      <c r="X18" s="74"/>
      <c r="Y18" s="74"/>
      <c r="Z18" s="74"/>
      <c r="AA18" s="74"/>
    </row>
    <row r="19" spans="1:27" ht="162" customHeight="1">
      <c r="A19" s="16" t="s">
        <v>20</v>
      </c>
      <c r="B19" s="11" t="s">
        <v>19</v>
      </c>
      <c r="C19" s="15" t="s">
        <v>197</v>
      </c>
      <c r="D19" s="15" t="s">
        <v>200</v>
      </c>
      <c r="E19" s="9">
        <v>3.71</v>
      </c>
      <c r="F19" s="74"/>
      <c r="G19" s="74">
        <v>11.7</v>
      </c>
      <c r="H19" s="75"/>
      <c r="I19" s="17">
        <v>2020</v>
      </c>
      <c r="J19" s="17">
        <v>2024</v>
      </c>
      <c r="K19" s="74"/>
      <c r="L19" s="74"/>
      <c r="M19" s="15"/>
      <c r="N19" s="74"/>
      <c r="O19" s="74"/>
      <c r="P19" s="74"/>
      <c r="Q19" s="8">
        <f>'П.1.1 '!V28</f>
        <v>45.794527171503013</v>
      </c>
      <c r="R19" s="74"/>
      <c r="S19" s="74"/>
      <c r="T19" s="74"/>
      <c r="U19" s="74"/>
      <c r="V19" s="74"/>
      <c r="W19" s="74"/>
      <c r="X19" s="74"/>
      <c r="Y19" s="74"/>
      <c r="Z19" s="74"/>
      <c r="AA19" s="74"/>
    </row>
    <row r="20" spans="1:27" ht="196.9" customHeight="1">
      <c r="A20" s="16" t="s">
        <v>21</v>
      </c>
      <c r="B20" s="47" t="s">
        <v>22</v>
      </c>
      <c r="C20" s="15" t="s">
        <v>197</v>
      </c>
      <c r="D20" s="15" t="s">
        <v>201</v>
      </c>
      <c r="E20" s="9">
        <v>7.02</v>
      </c>
      <c r="F20" s="74"/>
      <c r="G20" s="74">
        <v>14.48</v>
      </c>
      <c r="H20" s="75"/>
      <c r="I20" s="17">
        <v>2020</v>
      </c>
      <c r="J20" s="17">
        <v>2024</v>
      </c>
      <c r="K20" s="74"/>
      <c r="L20" s="74"/>
      <c r="M20" s="15"/>
      <c r="N20" s="74"/>
      <c r="O20" s="74"/>
      <c r="P20" s="74"/>
      <c r="Q20" s="8">
        <f>'П.1.1 '!V29</f>
        <v>52.015819168359194</v>
      </c>
      <c r="R20" s="74"/>
      <c r="S20" s="74"/>
      <c r="T20" s="74"/>
      <c r="U20" s="74"/>
      <c r="V20" s="74"/>
      <c r="W20" s="74"/>
      <c r="X20" s="74"/>
      <c r="Y20" s="74"/>
      <c r="Z20" s="74"/>
      <c r="AA20" s="74"/>
    </row>
    <row r="21" spans="1:27" ht="147" customHeight="1">
      <c r="A21" s="16" t="s">
        <v>340</v>
      </c>
      <c r="B21" s="47" t="s">
        <v>341</v>
      </c>
      <c r="C21" s="15" t="s">
        <v>197</v>
      </c>
      <c r="D21" s="15" t="s">
        <v>380</v>
      </c>
      <c r="E21" s="9">
        <v>8</v>
      </c>
      <c r="F21" s="74"/>
      <c r="G21" s="74"/>
      <c r="H21" s="75"/>
      <c r="I21" s="118">
        <v>2024</v>
      </c>
      <c r="J21" s="118">
        <v>2026</v>
      </c>
      <c r="K21" s="74"/>
      <c r="L21" s="74"/>
      <c r="M21" s="15"/>
      <c r="N21" s="74"/>
      <c r="O21" s="74"/>
      <c r="P21" s="74"/>
      <c r="Q21" s="8">
        <f>'П.1.1 '!V39</f>
        <v>52.997</v>
      </c>
      <c r="R21" s="74"/>
      <c r="S21" s="74"/>
      <c r="T21" s="74"/>
      <c r="U21" s="74"/>
      <c r="V21" s="74"/>
      <c r="W21" s="74"/>
      <c r="X21" s="74"/>
      <c r="Y21" s="74"/>
      <c r="Z21" s="74"/>
      <c r="AA21" s="74"/>
    </row>
    <row r="22" spans="1:27" ht="93" customHeight="1">
      <c r="A22" s="16" t="s">
        <v>23</v>
      </c>
      <c r="B22" s="11" t="s">
        <v>138</v>
      </c>
      <c r="C22" s="15" t="s">
        <v>197</v>
      </c>
      <c r="D22" s="15" t="s">
        <v>202</v>
      </c>
      <c r="E22" s="9">
        <v>50</v>
      </c>
      <c r="F22" s="74"/>
      <c r="G22" s="74">
        <f>10.8*2</f>
        <v>21.6</v>
      </c>
      <c r="H22" s="75"/>
      <c r="I22" s="9">
        <v>2019</v>
      </c>
      <c r="J22" s="9">
        <v>2024</v>
      </c>
      <c r="K22" s="74"/>
      <c r="L22" s="74"/>
      <c r="M22" s="15"/>
      <c r="N22" s="74"/>
      <c r="O22" s="74"/>
      <c r="P22" s="74"/>
      <c r="Q22" s="8">
        <f>'П.1.1 '!V40</f>
        <v>452.95008279467999</v>
      </c>
      <c r="R22" s="74"/>
      <c r="S22" s="74"/>
      <c r="T22" s="74"/>
      <c r="U22" s="74"/>
      <c r="V22" s="74"/>
      <c r="W22" s="74"/>
      <c r="X22" s="74"/>
      <c r="Y22" s="74"/>
      <c r="Z22" s="74"/>
      <c r="AA22" s="74"/>
    </row>
    <row r="23" spans="1:27" ht="174" customHeight="1">
      <c r="A23" s="16" t="s">
        <v>338</v>
      </c>
      <c r="B23" s="11" t="s">
        <v>371</v>
      </c>
      <c r="C23" s="15" t="s">
        <v>197</v>
      </c>
      <c r="D23" s="15" t="s">
        <v>202</v>
      </c>
      <c r="E23" s="9">
        <v>0.25</v>
      </c>
      <c r="F23" s="74"/>
      <c r="G23" s="74">
        <v>0.51</v>
      </c>
      <c r="H23" s="75"/>
      <c r="I23" s="9">
        <v>2023</v>
      </c>
      <c r="J23" s="9">
        <v>2024</v>
      </c>
      <c r="K23" s="74"/>
      <c r="L23" s="74"/>
      <c r="M23" s="15"/>
      <c r="N23" s="74"/>
      <c r="O23" s="74"/>
      <c r="P23" s="74"/>
      <c r="Q23" s="8">
        <f>'П.1.1 '!V41</f>
        <v>2.0748785299999999</v>
      </c>
      <c r="R23" s="74"/>
      <c r="S23" s="74"/>
      <c r="T23" s="74"/>
      <c r="U23" s="74"/>
      <c r="V23" s="74"/>
      <c r="W23" s="74"/>
      <c r="X23" s="74"/>
      <c r="Y23" s="74"/>
      <c r="Z23" s="74"/>
      <c r="AA23" s="74"/>
    </row>
    <row r="24" spans="1:27" s="1" customFormat="1" ht="52.9" customHeight="1">
      <c r="A24" s="16" t="s">
        <v>38</v>
      </c>
      <c r="B24" s="11" t="s">
        <v>37</v>
      </c>
      <c r="C24" s="15" t="s">
        <v>197</v>
      </c>
      <c r="D24" s="15"/>
      <c r="E24" s="17"/>
      <c r="F24" s="74"/>
      <c r="G24" s="74"/>
      <c r="H24" s="75"/>
      <c r="I24" s="17">
        <v>2020</v>
      </c>
      <c r="J24" s="17">
        <v>2024</v>
      </c>
      <c r="K24" s="74"/>
      <c r="L24" s="74"/>
      <c r="M24" s="15"/>
      <c r="N24" s="15"/>
      <c r="O24" s="74"/>
      <c r="P24" s="74"/>
      <c r="Q24" s="8">
        <f>'П.1.1 '!V58</f>
        <v>120</v>
      </c>
      <c r="R24" s="74"/>
      <c r="S24" s="74"/>
      <c r="T24" s="74"/>
      <c r="U24" s="74"/>
      <c r="V24" s="74"/>
      <c r="W24" s="74"/>
      <c r="X24" s="74"/>
      <c r="Y24" s="74"/>
      <c r="Z24" s="74"/>
      <c r="AA24" s="74"/>
    </row>
    <row r="25" spans="1:27" s="1" customFormat="1" ht="52.9" customHeight="1">
      <c r="A25" s="16" t="s">
        <v>344</v>
      </c>
      <c r="B25" s="11" t="str">
        <f>'П.1.1 '!B59</f>
        <v>Програмное обеспечение</v>
      </c>
      <c r="C25" s="15" t="s">
        <v>197</v>
      </c>
      <c r="D25" s="15"/>
      <c r="E25" s="118"/>
      <c r="F25" s="74"/>
      <c r="G25" s="74"/>
      <c r="H25" s="75"/>
      <c r="I25" s="118">
        <v>2024</v>
      </c>
      <c r="J25" s="118">
        <v>2024</v>
      </c>
      <c r="K25" s="74"/>
      <c r="L25" s="74"/>
      <c r="M25" s="15"/>
      <c r="N25" s="15"/>
      <c r="O25" s="74"/>
      <c r="P25" s="74"/>
      <c r="Q25" s="8">
        <f>'П.1.1 '!V59</f>
        <v>15.399999999999999</v>
      </c>
      <c r="R25" s="74"/>
      <c r="S25" s="74"/>
      <c r="T25" s="74"/>
      <c r="U25" s="74"/>
      <c r="V25" s="74"/>
      <c r="W25" s="74"/>
      <c r="X25" s="74"/>
      <c r="Y25" s="74"/>
      <c r="Z25" s="74"/>
      <c r="AA25" s="74"/>
    </row>
    <row r="26" spans="1:27" s="1" customFormat="1" ht="52.9" customHeight="1">
      <c r="A26" s="16" t="s">
        <v>345</v>
      </c>
      <c r="B26" s="11" t="str">
        <f>'П.1.1 '!B60</f>
        <v>Ремонт производственных баз АО "БЭСК"</v>
      </c>
      <c r="C26" s="15" t="s">
        <v>197</v>
      </c>
      <c r="D26" s="15"/>
      <c r="E26" s="118"/>
      <c r="F26" s="74"/>
      <c r="G26" s="74"/>
      <c r="H26" s="75"/>
      <c r="I26" s="118">
        <v>2024</v>
      </c>
      <c r="J26" s="118">
        <v>2024</v>
      </c>
      <c r="K26" s="74"/>
      <c r="L26" s="74"/>
      <c r="M26" s="15"/>
      <c r="N26" s="15"/>
      <c r="O26" s="74"/>
      <c r="P26" s="74"/>
      <c r="Q26" s="8">
        <f>'П.1.1 '!V60</f>
        <v>14.842000000000001</v>
      </c>
      <c r="R26" s="74"/>
      <c r="S26" s="74"/>
      <c r="T26" s="74"/>
      <c r="U26" s="74"/>
      <c r="V26" s="74"/>
      <c r="W26" s="74"/>
      <c r="X26" s="74"/>
      <c r="Y26" s="74"/>
      <c r="Z26" s="74"/>
      <c r="AA26" s="74"/>
    </row>
    <row r="27" spans="1:27" s="10" customFormat="1" ht="206.25" customHeight="1">
      <c r="A27" s="16" t="s">
        <v>41</v>
      </c>
      <c r="B27" s="11" t="s">
        <v>104</v>
      </c>
      <c r="C27" s="15" t="s">
        <v>197</v>
      </c>
      <c r="D27" s="15" t="s">
        <v>215</v>
      </c>
      <c r="E27" s="17"/>
      <c r="F27" s="74"/>
      <c r="G27" s="74"/>
      <c r="H27" s="75"/>
      <c r="I27" s="9">
        <v>2020</v>
      </c>
      <c r="J27" s="9">
        <v>2024</v>
      </c>
      <c r="K27" s="74"/>
      <c r="L27" s="74"/>
      <c r="M27" s="15"/>
      <c r="N27" s="74"/>
      <c r="O27" s="74"/>
      <c r="P27" s="74"/>
      <c r="Q27" s="8">
        <f>'П.1.1 '!V64</f>
        <v>72.057708480000002</v>
      </c>
      <c r="R27" s="74"/>
      <c r="S27" s="74"/>
      <c r="T27" s="74"/>
      <c r="U27" s="74"/>
      <c r="V27" s="74"/>
      <c r="W27" s="74"/>
      <c r="X27" s="74"/>
      <c r="Y27" s="74"/>
      <c r="Z27" s="74"/>
      <c r="AA27" s="74"/>
    </row>
    <row r="28" spans="1:27" ht="82.9" customHeight="1">
      <c r="A28" s="16" t="s">
        <v>43</v>
      </c>
      <c r="B28" s="11" t="s">
        <v>42</v>
      </c>
      <c r="C28" s="15" t="s">
        <v>197</v>
      </c>
      <c r="D28" s="15" t="s">
        <v>203</v>
      </c>
      <c r="E28" s="17">
        <v>32</v>
      </c>
      <c r="F28" s="74"/>
      <c r="G28" s="74">
        <v>6.4</v>
      </c>
      <c r="H28" s="75"/>
      <c r="I28" s="9">
        <v>2015</v>
      </c>
      <c r="J28" s="9">
        <v>2020</v>
      </c>
      <c r="K28" s="74"/>
      <c r="L28" s="74"/>
      <c r="M28" s="15"/>
      <c r="N28" s="74"/>
      <c r="O28" s="74"/>
      <c r="P28" s="74"/>
      <c r="Q28" s="8">
        <f>'П.1.1 '!V65</f>
        <v>134.5005745</v>
      </c>
      <c r="R28" s="74"/>
      <c r="S28" s="74"/>
      <c r="T28" s="74"/>
      <c r="U28" s="74"/>
      <c r="V28" s="74"/>
      <c r="W28" s="74"/>
      <c r="X28" s="74"/>
      <c r="Y28" s="74"/>
      <c r="Z28" s="74"/>
      <c r="AA28" s="74"/>
    </row>
    <row r="29" spans="1:27" ht="100.9" customHeight="1">
      <c r="A29" s="16" t="s">
        <v>105</v>
      </c>
      <c r="B29" s="11" t="s">
        <v>48</v>
      </c>
      <c r="C29" s="15" t="s">
        <v>197</v>
      </c>
      <c r="D29" s="15" t="s">
        <v>203</v>
      </c>
      <c r="E29" s="17"/>
      <c r="F29" s="74"/>
      <c r="G29" s="74">
        <v>7.15</v>
      </c>
      <c r="H29" s="75"/>
      <c r="I29" s="9">
        <v>2020</v>
      </c>
      <c r="J29" s="9">
        <v>2021</v>
      </c>
      <c r="K29" s="74"/>
      <c r="L29" s="74"/>
      <c r="M29" s="15"/>
      <c r="N29" s="74"/>
      <c r="O29" s="74"/>
      <c r="P29" s="74"/>
      <c r="Q29" s="8">
        <f>'П.1.1 '!V66</f>
        <v>44.551832106000006</v>
      </c>
      <c r="R29" s="74"/>
      <c r="S29" s="74"/>
      <c r="T29" s="74"/>
      <c r="U29" s="74"/>
      <c r="V29" s="74"/>
      <c r="W29" s="74"/>
      <c r="X29" s="74"/>
      <c r="Y29" s="74"/>
      <c r="Z29" s="74"/>
      <c r="AA29" s="74"/>
    </row>
    <row r="30" spans="1:27" ht="61.9" customHeight="1">
      <c r="A30" s="16" t="s">
        <v>44</v>
      </c>
      <c r="B30" s="11" t="s">
        <v>236</v>
      </c>
      <c r="C30" s="15" t="s">
        <v>197</v>
      </c>
      <c r="D30" s="15" t="s">
        <v>233</v>
      </c>
      <c r="E30" s="17"/>
      <c r="F30" s="74"/>
      <c r="G30" s="74">
        <v>21.2</v>
      </c>
      <c r="H30" s="75"/>
      <c r="I30" s="9">
        <v>2022</v>
      </c>
      <c r="J30" s="9">
        <v>2024</v>
      </c>
      <c r="K30" s="74"/>
      <c r="L30" s="74"/>
      <c r="M30" s="15"/>
      <c r="N30" s="74"/>
      <c r="O30" s="74"/>
      <c r="P30" s="74"/>
      <c r="Q30" s="8">
        <f>'П.1.1 '!V67</f>
        <v>94.340891999999997</v>
      </c>
      <c r="R30" s="74"/>
      <c r="S30" s="74"/>
      <c r="T30" s="74"/>
      <c r="U30" s="74"/>
      <c r="V30" s="74"/>
      <c r="W30" s="74"/>
      <c r="X30" s="74"/>
      <c r="Y30" s="74"/>
      <c r="Z30" s="74"/>
      <c r="AA30" s="74"/>
    </row>
    <row r="31" spans="1:27" ht="99" customHeight="1">
      <c r="A31" s="16" t="s">
        <v>45</v>
      </c>
      <c r="B31" s="90" t="s">
        <v>312</v>
      </c>
      <c r="C31" s="15" t="s">
        <v>197</v>
      </c>
      <c r="D31" s="15" t="s">
        <v>204</v>
      </c>
      <c r="E31" s="17">
        <v>6.13</v>
      </c>
      <c r="F31" s="74"/>
      <c r="G31" s="74">
        <v>26.25</v>
      </c>
      <c r="H31" s="75"/>
      <c r="I31" s="9">
        <v>2020</v>
      </c>
      <c r="J31" s="9">
        <v>2024</v>
      </c>
      <c r="K31" s="74"/>
      <c r="L31" s="74"/>
      <c r="M31" s="15"/>
      <c r="N31" s="74"/>
      <c r="O31" s="74"/>
      <c r="P31" s="74"/>
      <c r="Q31" s="8">
        <f>'П.1.1 '!V68</f>
        <v>114.05879008602258</v>
      </c>
      <c r="R31" s="74"/>
      <c r="S31" s="74"/>
      <c r="T31" s="74"/>
      <c r="U31" s="74"/>
      <c r="V31" s="74"/>
      <c r="W31" s="74"/>
      <c r="X31" s="74"/>
      <c r="Y31" s="74"/>
      <c r="Z31" s="74"/>
      <c r="AA31" s="74"/>
    </row>
    <row r="32" spans="1:27" ht="87" customHeight="1">
      <c r="A32" s="16" t="s">
        <v>46</v>
      </c>
      <c r="B32" s="11" t="s">
        <v>106</v>
      </c>
      <c r="C32" s="15" t="s">
        <v>197</v>
      </c>
      <c r="D32" s="15" t="s">
        <v>202</v>
      </c>
      <c r="E32" s="17">
        <v>6.2</v>
      </c>
      <c r="F32" s="74"/>
      <c r="G32" s="74">
        <v>6</v>
      </c>
      <c r="H32" s="75"/>
      <c r="I32" s="9">
        <v>2020</v>
      </c>
      <c r="J32" s="9">
        <v>2024</v>
      </c>
      <c r="K32" s="74"/>
      <c r="L32" s="74"/>
      <c r="M32" s="15"/>
      <c r="N32" s="74"/>
      <c r="O32" s="74"/>
      <c r="P32" s="74"/>
      <c r="Q32" s="8">
        <f>'П.1.1 '!V75</f>
        <v>30.635513918100003</v>
      </c>
      <c r="R32" s="74"/>
      <c r="S32" s="74"/>
      <c r="T32" s="74"/>
      <c r="U32" s="74"/>
      <c r="V32" s="74"/>
      <c r="W32" s="74"/>
      <c r="X32" s="74"/>
      <c r="Y32" s="74"/>
      <c r="Z32" s="74"/>
      <c r="AA32" s="74"/>
    </row>
    <row r="33" spans="1:211" ht="64.900000000000006" customHeight="1">
      <c r="A33" s="16" t="s">
        <v>47</v>
      </c>
      <c r="B33" s="11" t="s">
        <v>50</v>
      </c>
      <c r="C33" s="15" t="s">
        <v>197</v>
      </c>
      <c r="D33" s="15" t="s">
        <v>198</v>
      </c>
      <c r="E33" s="17">
        <v>3.95</v>
      </c>
      <c r="F33" s="74"/>
      <c r="G33" s="74">
        <v>12.35</v>
      </c>
      <c r="H33" s="75"/>
      <c r="I33" s="9">
        <v>2020</v>
      </c>
      <c r="J33" s="9">
        <v>2024</v>
      </c>
      <c r="K33" s="74"/>
      <c r="L33" s="74"/>
      <c r="M33" s="15"/>
      <c r="N33" s="74"/>
      <c r="O33" s="74"/>
      <c r="P33" s="74"/>
      <c r="Q33" s="8">
        <f>'П.1.1 '!V79</f>
        <v>36.707219108529657</v>
      </c>
      <c r="R33" s="74"/>
      <c r="S33" s="74"/>
      <c r="T33" s="74"/>
      <c r="U33" s="74"/>
      <c r="V33" s="74"/>
      <c r="W33" s="74"/>
      <c r="X33" s="74"/>
      <c r="Y33" s="74"/>
      <c r="Z33" s="74"/>
      <c r="AA33" s="74"/>
    </row>
    <row r="34" spans="1:211" ht="78" customHeight="1">
      <c r="A34" s="16" t="s">
        <v>49</v>
      </c>
      <c r="B34" s="11" t="s">
        <v>94</v>
      </c>
      <c r="C34" s="15" t="s">
        <v>197</v>
      </c>
      <c r="D34" s="15" t="s">
        <v>205</v>
      </c>
      <c r="E34" s="17">
        <v>3.43</v>
      </c>
      <c r="F34" s="74"/>
      <c r="G34" s="74">
        <v>23.64</v>
      </c>
      <c r="H34" s="75"/>
      <c r="I34" s="9">
        <v>2020</v>
      </c>
      <c r="J34" s="9">
        <v>2024</v>
      </c>
      <c r="K34" s="74"/>
      <c r="L34" s="74"/>
      <c r="M34" s="15"/>
      <c r="N34" s="15"/>
      <c r="O34" s="74"/>
      <c r="P34" s="74"/>
      <c r="Q34" s="8">
        <f>'П.1.1 '!V81</f>
        <v>112.423952110708</v>
      </c>
      <c r="R34" s="74"/>
      <c r="S34" s="74"/>
      <c r="T34" s="74"/>
      <c r="U34" s="74"/>
      <c r="V34" s="74"/>
      <c r="W34" s="74"/>
      <c r="X34" s="74"/>
      <c r="Y34" s="74"/>
      <c r="Z34" s="74"/>
      <c r="AA34" s="74"/>
    </row>
    <row r="35" spans="1:211" s="1" customFormat="1" ht="73.900000000000006" customHeight="1">
      <c r="A35" s="16" t="s">
        <v>53</v>
      </c>
      <c r="B35" s="11" t="s">
        <v>51</v>
      </c>
      <c r="C35" s="15" t="s">
        <v>197</v>
      </c>
      <c r="D35" s="15" t="s">
        <v>206</v>
      </c>
      <c r="E35" s="17">
        <v>4.16</v>
      </c>
      <c r="F35" s="74"/>
      <c r="G35" s="74">
        <v>13.17</v>
      </c>
      <c r="H35" s="75"/>
      <c r="I35" s="9">
        <v>2020</v>
      </c>
      <c r="J35" s="9">
        <v>2024</v>
      </c>
      <c r="K35" s="74"/>
      <c r="L35" s="74"/>
      <c r="M35" s="15"/>
      <c r="N35" s="15"/>
      <c r="O35" s="74"/>
      <c r="P35" s="74"/>
      <c r="Q35" s="8">
        <f>'П.1.1 '!V84</f>
        <v>41.26355061955919</v>
      </c>
      <c r="R35" s="74"/>
      <c r="S35" s="74"/>
      <c r="T35" s="74"/>
      <c r="U35" s="74"/>
      <c r="V35" s="74"/>
      <c r="W35" s="74"/>
      <c r="X35" s="74"/>
      <c r="Y35" s="74"/>
      <c r="Z35" s="74"/>
      <c r="AA35" s="74"/>
    </row>
    <row r="36" spans="1:211" s="1" customFormat="1" ht="57" customHeight="1">
      <c r="A36" s="16" t="s">
        <v>54</v>
      </c>
      <c r="B36" s="11" t="s">
        <v>52</v>
      </c>
      <c r="C36" s="15" t="s">
        <v>197</v>
      </c>
      <c r="D36" s="15" t="s">
        <v>200</v>
      </c>
      <c r="E36" s="17">
        <v>2.23</v>
      </c>
      <c r="F36" s="74"/>
      <c r="G36" s="74">
        <v>9.59</v>
      </c>
      <c r="H36" s="75"/>
      <c r="I36" s="9">
        <v>2020</v>
      </c>
      <c r="J36" s="9">
        <v>2024</v>
      </c>
      <c r="K36" s="74"/>
      <c r="L36" s="74"/>
      <c r="M36" s="15"/>
      <c r="N36" s="15"/>
      <c r="O36" s="74"/>
      <c r="P36" s="74"/>
      <c r="Q36" s="8">
        <f>'П.1.1 '!V88</f>
        <v>29.731638283990602</v>
      </c>
      <c r="R36" s="74"/>
      <c r="S36" s="74"/>
      <c r="T36" s="74"/>
      <c r="U36" s="74"/>
      <c r="V36" s="74"/>
      <c r="W36" s="74"/>
      <c r="X36" s="74"/>
      <c r="Y36" s="74"/>
      <c r="Z36" s="74"/>
      <c r="AA36" s="74"/>
    </row>
    <row r="37" spans="1:211" s="1" customFormat="1" ht="70.900000000000006" customHeight="1">
      <c r="A37" s="16" t="s">
        <v>56</v>
      </c>
      <c r="B37" s="11" t="s">
        <v>55</v>
      </c>
      <c r="C37" s="15" t="s">
        <v>197</v>
      </c>
      <c r="D37" s="15" t="s">
        <v>198</v>
      </c>
      <c r="E37" s="17">
        <v>8.32</v>
      </c>
      <c r="F37" s="74"/>
      <c r="G37" s="74">
        <v>14.73</v>
      </c>
      <c r="H37" s="75"/>
      <c r="I37" s="9">
        <v>2020</v>
      </c>
      <c r="J37" s="9">
        <v>2024</v>
      </c>
      <c r="K37" s="74"/>
      <c r="L37" s="74"/>
      <c r="M37" s="15"/>
      <c r="N37" s="15"/>
      <c r="O37" s="74"/>
      <c r="P37" s="74"/>
      <c r="Q37" s="8">
        <f>'П.1.1 '!V90</f>
        <v>69.560040423784002</v>
      </c>
      <c r="R37" s="74"/>
      <c r="S37" s="74"/>
      <c r="T37" s="74"/>
      <c r="U37" s="74"/>
      <c r="V37" s="74"/>
      <c r="W37" s="74"/>
      <c r="X37" s="74"/>
      <c r="Y37" s="74"/>
      <c r="Z37" s="74"/>
      <c r="AA37" s="74"/>
    </row>
    <row r="38" spans="1:211" s="1" customFormat="1" ht="64.900000000000006" customHeight="1">
      <c r="A38" s="16" t="s">
        <v>57</v>
      </c>
      <c r="B38" s="11" t="s">
        <v>136</v>
      </c>
      <c r="C38" s="15" t="s">
        <v>197</v>
      </c>
      <c r="D38" s="15" t="s">
        <v>198</v>
      </c>
      <c r="E38" s="17">
        <v>20</v>
      </c>
      <c r="F38" s="74"/>
      <c r="G38" s="74">
        <f>2*0.4</f>
        <v>0.8</v>
      </c>
      <c r="H38" s="75"/>
      <c r="I38" s="9">
        <v>2019</v>
      </c>
      <c r="J38" s="9">
        <v>2026</v>
      </c>
      <c r="K38" s="74"/>
      <c r="L38" s="74"/>
      <c r="M38" s="15"/>
      <c r="N38" s="15"/>
      <c r="O38" s="74"/>
      <c r="P38" s="74"/>
      <c r="Q38" s="8">
        <f>'П.1.1 '!V93</f>
        <v>59.107816649999997</v>
      </c>
      <c r="R38" s="74"/>
      <c r="S38" s="74"/>
      <c r="T38" s="74"/>
      <c r="U38" s="74"/>
      <c r="V38" s="74"/>
      <c r="W38" s="74"/>
      <c r="X38" s="74"/>
      <c r="Y38" s="74"/>
      <c r="Z38" s="74"/>
      <c r="AA38" s="74"/>
    </row>
    <row r="39" spans="1:211" s="1" customFormat="1" ht="64.900000000000006" customHeight="1">
      <c r="A39" s="16" t="s">
        <v>224</v>
      </c>
      <c r="B39" s="11" t="s">
        <v>225</v>
      </c>
      <c r="C39" s="15" t="s">
        <v>197</v>
      </c>
      <c r="D39" s="15" t="s">
        <v>235</v>
      </c>
      <c r="E39" s="17"/>
      <c r="F39" s="74"/>
      <c r="G39" s="74">
        <v>3.55</v>
      </c>
      <c r="H39" s="75"/>
      <c r="I39" s="9">
        <v>2022</v>
      </c>
      <c r="J39" s="9">
        <v>2022</v>
      </c>
      <c r="K39" s="74"/>
      <c r="L39" s="74"/>
      <c r="M39" s="15"/>
      <c r="N39" s="15"/>
      <c r="O39" s="74"/>
      <c r="P39" s="74"/>
      <c r="Q39" s="8">
        <f>'П.1.1 '!V94</f>
        <v>7.5810000000000004</v>
      </c>
      <c r="R39" s="74"/>
      <c r="S39" s="74"/>
      <c r="T39" s="74"/>
      <c r="U39" s="74"/>
      <c r="V39" s="74"/>
      <c r="W39" s="74"/>
      <c r="X39" s="74"/>
      <c r="Y39" s="74"/>
      <c r="Z39" s="74"/>
      <c r="AA39" s="74"/>
    </row>
    <row r="40" spans="1:211" ht="63" customHeight="1">
      <c r="A40" s="16" t="s">
        <v>58</v>
      </c>
      <c r="B40" s="11" t="s">
        <v>131</v>
      </c>
      <c r="C40" s="15" t="s">
        <v>197</v>
      </c>
      <c r="D40" s="15" t="s">
        <v>216</v>
      </c>
      <c r="E40" s="17">
        <v>8</v>
      </c>
      <c r="F40" s="74"/>
      <c r="G40" s="74">
        <f>0.35*2</f>
        <v>0.7</v>
      </c>
      <c r="H40" s="75"/>
      <c r="I40" s="9">
        <v>2020</v>
      </c>
      <c r="J40" s="9">
        <v>2023</v>
      </c>
      <c r="K40" s="74"/>
      <c r="L40" s="74"/>
      <c r="M40" s="15"/>
      <c r="N40" s="15"/>
      <c r="O40" s="74"/>
      <c r="P40" s="74"/>
      <c r="Q40" s="8">
        <f>'П.1.1 '!V95</f>
        <v>200.04235581249998</v>
      </c>
      <c r="R40" s="74"/>
      <c r="S40" s="74"/>
      <c r="T40" s="74"/>
      <c r="U40" s="74"/>
      <c r="V40" s="74"/>
      <c r="W40" s="74"/>
      <c r="X40" s="74"/>
      <c r="Y40" s="74"/>
      <c r="Z40" s="74"/>
      <c r="AA40" s="74"/>
    </row>
    <row r="41" spans="1:211" ht="68.25" customHeight="1">
      <c r="A41" s="16" t="s">
        <v>128</v>
      </c>
      <c r="B41" s="11" t="s">
        <v>238</v>
      </c>
      <c r="C41" s="15" t="s">
        <v>197</v>
      </c>
      <c r="D41" s="15" t="s">
        <v>217</v>
      </c>
      <c r="E41" s="17">
        <v>6.36</v>
      </c>
      <c r="F41" s="74"/>
      <c r="G41" s="74">
        <v>35.340000000000003</v>
      </c>
      <c r="H41" s="74"/>
      <c r="I41" s="9">
        <v>2020</v>
      </c>
      <c r="J41" s="9">
        <v>2024</v>
      </c>
      <c r="K41" s="74"/>
      <c r="L41" s="74"/>
      <c r="M41" s="15"/>
      <c r="N41" s="15"/>
      <c r="O41" s="74"/>
      <c r="P41" s="74"/>
      <c r="Q41" s="8">
        <f>'П.1.1 '!V96</f>
        <v>133.53486944955318</v>
      </c>
      <c r="R41" s="74"/>
      <c r="S41" s="74"/>
      <c r="T41" s="74"/>
      <c r="U41" s="74"/>
      <c r="V41" s="74"/>
      <c r="W41" s="74"/>
      <c r="X41" s="74"/>
      <c r="Y41" s="74"/>
      <c r="Z41" s="74"/>
      <c r="AA41" s="74"/>
    </row>
    <row r="42" spans="1:211" ht="79.5" customHeight="1">
      <c r="A42" s="16" t="s">
        <v>129</v>
      </c>
      <c r="B42" s="11" t="s">
        <v>231</v>
      </c>
      <c r="C42" s="15" t="s">
        <v>197</v>
      </c>
      <c r="D42" s="15" t="s">
        <v>218</v>
      </c>
      <c r="E42" s="17">
        <v>2.8</v>
      </c>
      <c r="F42" s="74"/>
      <c r="G42" s="74">
        <v>7.4</v>
      </c>
      <c r="H42" s="74"/>
      <c r="I42" s="9">
        <v>2020</v>
      </c>
      <c r="J42" s="9">
        <v>2021</v>
      </c>
      <c r="K42" s="74"/>
      <c r="L42" s="74"/>
      <c r="M42" s="15"/>
      <c r="N42" s="15"/>
      <c r="O42" s="74"/>
      <c r="P42" s="74"/>
      <c r="Q42" s="8">
        <f>'П.1.1 '!V102</f>
        <v>45.958545549999997</v>
      </c>
      <c r="R42" s="74"/>
      <c r="S42" s="74"/>
      <c r="T42" s="74"/>
      <c r="U42" s="74"/>
      <c r="V42" s="74"/>
      <c r="W42" s="74"/>
      <c r="X42" s="74"/>
      <c r="Y42" s="74"/>
      <c r="Z42" s="74"/>
      <c r="AA42" s="74"/>
    </row>
    <row r="43" spans="1:211" ht="90.75" customHeight="1">
      <c r="A43" s="16" t="s">
        <v>130</v>
      </c>
      <c r="B43" s="11" t="s">
        <v>430</v>
      </c>
      <c r="C43" s="15" t="s">
        <v>197</v>
      </c>
      <c r="D43" s="15" t="s">
        <v>234</v>
      </c>
      <c r="E43" s="17">
        <v>5.62</v>
      </c>
      <c r="F43" s="74"/>
      <c r="G43" s="74">
        <v>14.98</v>
      </c>
      <c r="H43" s="74"/>
      <c r="I43" s="9">
        <v>2020</v>
      </c>
      <c r="J43" s="9">
        <v>2024</v>
      </c>
      <c r="K43" s="74"/>
      <c r="L43" s="74"/>
      <c r="M43" s="15"/>
      <c r="N43" s="15"/>
      <c r="O43" s="74"/>
      <c r="P43" s="74"/>
      <c r="Q43" s="8">
        <f>'П.1.1 '!V103</f>
        <v>50.730256609999998</v>
      </c>
      <c r="R43" s="74"/>
      <c r="S43" s="74"/>
      <c r="T43" s="74"/>
      <c r="U43" s="74"/>
      <c r="V43" s="74"/>
      <c r="W43" s="74"/>
      <c r="X43" s="74"/>
      <c r="Y43" s="74"/>
      <c r="Z43" s="74"/>
      <c r="AA43" s="74"/>
    </row>
    <row r="44" spans="1:211" ht="23.25">
      <c r="I44" s="82"/>
      <c r="J44" s="82"/>
      <c r="O44" s="40"/>
      <c r="P44" s="40"/>
      <c r="Q44" s="40"/>
      <c r="R44" s="40"/>
      <c r="S44" s="41"/>
    </row>
    <row r="45" spans="1:211" s="12" customFormat="1">
      <c r="A45" s="30" t="s">
        <v>65</v>
      </c>
      <c r="B45" s="39" t="s">
        <v>207</v>
      </c>
      <c r="I45" s="82"/>
      <c r="J45" s="82"/>
    </row>
    <row r="46" spans="1:211" s="12" customFormat="1">
      <c r="A46" s="13"/>
      <c r="B46" s="76" t="s">
        <v>208</v>
      </c>
      <c r="C46" s="13"/>
      <c r="D46" s="13"/>
      <c r="E46" s="13"/>
      <c r="F46" s="13"/>
      <c r="G46" s="13"/>
      <c r="H46" s="13"/>
      <c r="I46" s="82"/>
      <c r="J46" s="82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</row>
    <row r="47" spans="1:211" s="12" customFormat="1">
      <c r="A47" s="13"/>
      <c r="B47" s="76" t="s">
        <v>209</v>
      </c>
      <c r="C47" s="13"/>
      <c r="D47" s="13"/>
      <c r="E47" s="13"/>
      <c r="F47" s="13"/>
      <c r="G47" s="13"/>
      <c r="H47" s="13"/>
      <c r="I47" s="82"/>
      <c r="J47" s="82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</row>
    <row r="48" spans="1:211" s="14" customFormat="1">
      <c r="B48" s="77" t="s">
        <v>210</v>
      </c>
      <c r="I48" s="82"/>
      <c r="J48" s="82"/>
    </row>
    <row r="49" spans="1:7" s="14" customFormat="1">
      <c r="B49" s="77" t="s">
        <v>211</v>
      </c>
    </row>
    <row r="50" spans="1:7">
      <c r="A50" s="83" t="s">
        <v>66</v>
      </c>
      <c r="B50" s="39" t="s">
        <v>212</v>
      </c>
    </row>
    <row r="51" spans="1:7">
      <c r="A51" s="83" t="s">
        <v>67</v>
      </c>
      <c r="B51" s="39" t="s">
        <v>213</v>
      </c>
    </row>
    <row r="52" spans="1:7">
      <c r="A52" s="83" t="s">
        <v>71</v>
      </c>
      <c r="B52" s="39" t="s">
        <v>214</v>
      </c>
    </row>
    <row r="64" spans="1:7">
      <c r="E64" s="78"/>
      <c r="G64" s="78"/>
    </row>
    <row r="65" spans="5:17">
      <c r="Q65" s="78"/>
    </row>
    <row r="66" spans="5:17">
      <c r="E66" s="78"/>
      <c r="G66" s="78"/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5:AA5"/>
    <mergeCell ref="X2:Z2"/>
    <mergeCell ref="X3:Z3"/>
    <mergeCell ref="X4:Z4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8" scale="32" fitToHeight="3" orientation="landscape" verticalDpi="180" r:id="rId1"/>
  <rowBreaks count="1" manualBreakCount="1">
    <brk id="23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2023-11-08T05:26:07Z</dcterms:modified>
</cp:coreProperties>
</file>