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9BB611F0-4ED3-4790-9098-DB7D69A2301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.1.1 " sheetId="10" r:id="rId1"/>
    <sheet name="П.1.3" sheetId="4" r:id="rId2"/>
    <sheet name="П.2.2" sheetId="8" r:id="rId3"/>
  </sheets>
  <definedNames>
    <definedName name="_xlnm._FilterDatabase" localSheetId="0" hidden="1">'П.1.1 '!#REF!</definedName>
    <definedName name="_xlnm._FilterDatabase" localSheetId="1" hidden="1">'П.1.3'!$W$15:$AB$127</definedName>
    <definedName name="_xlnm._FilterDatabase" localSheetId="2" hidden="1">'П.2.2'!$A$16:$HC$44</definedName>
    <definedName name="_xlnm.Print_Area" localSheetId="0">'П.1.1 '!$A$1:$V$125</definedName>
    <definedName name="_xlnm.Print_Area" localSheetId="1">'П.1.3'!$A$1:$AJ$128</definedName>
    <definedName name="_xlnm.Print_Area" localSheetId="2">'П.2.2'!$A$1:$AA$57</definedName>
  </definedNames>
  <calcPr calcId="181029"/>
</workbook>
</file>

<file path=xl/calcChain.xml><?xml version="1.0" encoding="utf-8"?>
<calcChain xmlns="http://schemas.openxmlformats.org/spreadsheetml/2006/main">
  <c r="B48" i="8" l="1"/>
  <c r="Y111" i="4"/>
  <c r="C111" i="4"/>
  <c r="B111" i="4"/>
  <c r="U109" i="10"/>
  <c r="V109" i="10" s="1"/>
  <c r="AJ111" i="4" s="1"/>
  <c r="P109" i="10"/>
  <c r="E109" i="10" s="1"/>
  <c r="B29" i="8"/>
  <c r="AI111" i="4" l="1"/>
  <c r="Q48" i="8"/>
  <c r="Z111" i="4"/>
  <c r="U40" i="10"/>
  <c r="U94" i="10" l="1"/>
  <c r="U63" i="10"/>
  <c r="B30" i="8" l="1"/>
  <c r="B66" i="4"/>
  <c r="AI66" i="4"/>
  <c r="AJ66" i="4" s="1"/>
  <c r="C66" i="4"/>
  <c r="P64" i="10" l="1"/>
  <c r="V64" i="10"/>
  <c r="Q30" i="8" s="1"/>
  <c r="B25" i="8" l="1"/>
  <c r="AI47" i="4"/>
  <c r="Y47" i="4"/>
  <c r="P45" i="10"/>
  <c r="Z47" i="4" s="1"/>
  <c r="U107" i="10"/>
  <c r="V45" i="10"/>
  <c r="Q25" i="8" s="1"/>
  <c r="E45" i="10" l="1"/>
  <c r="AJ47" i="4"/>
  <c r="AI46" i="4" l="1"/>
  <c r="AJ46" i="4" s="1"/>
  <c r="U92" i="10"/>
  <c r="U85" i="10"/>
  <c r="U19" i="10"/>
  <c r="U72" i="10"/>
  <c r="V44" i="10" l="1"/>
  <c r="Q24" i="8" s="1"/>
  <c r="C65" i="4"/>
  <c r="B65" i="4"/>
  <c r="V63" i="10"/>
  <c r="Q29" i="8" l="1"/>
  <c r="AI65" i="4"/>
  <c r="U71" i="10"/>
  <c r="U67" i="10" s="1"/>
  <c r="U62" i="10"/>
  <c r="U59" i="10" s="1"/>
  <c r="AJ65" i="4" l="1"/>
  <c r="AI63" i="4"/>
  <c r="AJ63" i="4" s="1"/>
  <c r="AI64" i="4"/>
  <c r="AF62" i="4"/>
  <c r="AF61" i="4" s="1"/>
  <c r="AG62" i="4"/>
  <c r="AG61" i="4" s="1"/>
  <c r="AH62" i="4"/>
  <c r="AH61" i="4" s="1"/>
  <c r="AI62" i="4"/>
  <c r="AE62" i="4"/>
  <c r="AH110" i="4"/>
  <c r="X110" i="4"/>
  <c r="B110" i="4"/>
  <c r="B109" i="4"/>
  <c r="AH103" i="4"/>
  <c r="AH104" i="4"/>
  <c r="AH105" i="4"/>
  <c r="AH106" i="4"/>
  <c r="AH107" i="4"/>
  <c r="X103" i="4"/>
  <c r="X104" i="4"/>
  <c r="X105" i="4"/>
  <c r="X106" i="4"/>
  <c r="X107" i="4"/>
  <c r="B103" i="4"/>
  <c r="B104" i="4"/>
  <c r="B105" i="4"/>
  <c r="B106" i="4"/>
  <c r="B107" i="4"/>
  <c r="B102" i="4"/>
  <c r="AH95" i="4"/>
  <c r="AH97" i="4"/>
  <c r="AH98" i="4"/>
  <c r="X97" i="4"/>
  <c r="X98" i="4"/>
  <c r="X95" i="4"/>
  <c r="B96" i="4"/>
  <c r="B97" i="4"/>
  <c r="B98" i="4"/>
  <c r="B95" i="4"/>
  <c r="B94" i="4"/>
  <c r="AH91" i="4"/>
  <c r="AH92" i="4"/>
  <c r="AH93" i="4"/>
  <c r="X91" i="4"/>
  <c r="X92" i="4"/>
  <c r="X93" i="4"/>
  <c r="B90" i="4"/>
  <c r="B91" i="4"/>
  <c r="B92" i="4"/>
  <c r="B93" i="4"/>
  <c r="AH88" i="4"/>
  <c r="AH89" i="4"/>
  <c r="X88" i="4"/>
  <c r="X89" i="4"/>
  <c r="B87" i="4"/>
  <c r="B88" i="4"/>
  <c r="B89" i="4"/>
  <c r="AH86" i="4"/>
  <c r="X86" i="4"/>
  <c r="B86" i="4"/>
  <c r="B85" i="4"/>
  <c r="AH82" i="4"/>
  <c r="AH83" i="4"/>
  <c r="AH84" i="4"/>
  <c r="X82" i="4"/>
  <c r="X83" i="4"/>
  <c r="X84" i="4"/>
  <c r="B81" i="4"/>
  <c r="B82" i="4"/>
  <c r="B83" i="4"/>
  <c r="B84" i="4"/>
  <c r="AH75" i="4"/>
  <c r="AH76" i="4"/>
  <c r="AH77" i="4"/>
  <c r="AH78" i="4"/>
  <c r="AH79" i="4"/>
  <c r="AH80" i="4"/>
  <c r="X75" i="4"/>
  <c r="X76" i="4"/>
  <c r="X77" i="4"/>
  <c r="X78" i="4"/>
  <c r="X79" i="4"/>
  <c r="X80" i="4"/>
  <c r="B75" i="4"/>
  <c r="B76" i="4"/>
  <c r="B77" i="4"/>
  <c r="B78" i="4"/>
  <c r="B79" i="4"/>
  <c r="B80" i="4"/>
  <c r="B74" i="4"/>
  <c r="AH44" i="4"/>
  <c r="AH45" i="4"/>
  <c r="AH32" i="4"/>
  <c r="AH33" i="4"/>
  <c r="AH34" i="4"/>
  <c r="AH35" i="4"/>
  <c r="AH36" i="4"/>
  <c r="AH37" i="4"/>
  <c r="AH38" i="4"/>
  <c r="AH39" i="4"/>
  <c r="AH40" i="4"/>
  <c r="AH26" i="4"/>
  <c r="AH27" i="4"/>
  <c r="AH28" i="4"/>
  <c r="AH29" i="4"/>
  <c r="X45" i="4"/>
  <c r="X44" i="4"/>
  <c r="X32" i="4"/>
  <c r="X33" i="4"/>
  <c r="X34" i="4"/>
  <c r="X35" i="4"/>
  <c r="X36" i="4"/>
  <c r="X37" i="4"/>
  <c r="X38" i="4"/>
  <c r="X39" i="4"/>
  <c r="X40" i="4"/>
  <c r="X28" i="4"/>
  <c r="X29" i="4"/>
  <c r="X27" i="4"/>
  <c r="X26" i="4"/>
  <c r="B44" i="4"/>
  <c r="B45" i="4"/>
  <c r="B43" i="4"/>
  <c r="B41" i="4"/>
  <c r="B42" i="4"/>
  <c r="B32" i="4"/>
  <c r="B33" i="4"/>
  <c r="B34" i="4"/>
  <c r="B35" i="4"/>
  <c r="B36" i="4"/>
  <c r="B37" i="4"/>
  <c r="B38" i="4"/>
  <c r="B39" i="4"/>
  <c r="B40" i="4"/>
  <c r="B30" i="4"/>
  <c r="B31" i="4"/>
  <c r="B26" i="4"/>
  <c r="B27" i="4"/>
  <c r="B28" i="4"/>
  <c r="B29" i="4"/>
  <c r="B25" i="4"/>
  <c r="AI61" i="4" l="1"/>
  <c r="AJ62" i="4"/>
  <c r="AE61" i="4"/>
  <c r="AJ64" i="4"/>
  <c r="AH23" i="4"/>
  <c r="AH24" i="4"/>
  <c r="AH22" i="4"/>
  <c r="X23" i="4"/>
  <c r="X24" i="4"/>
  <c r="X22" i="4"/>
  <c r="B22" i="4"/>
  <c r="B23" i="4"/>
  <c r="B24" i="4"/>
  <c r="B21" i="4"/>
  <c r="B28" i="8"/>
  <c r="C109" i="4"/>
  <c r="C108" i="4"/>
  <c r="C102" i="4"/>
  <c r="C101" i="4"/>
  <c r="C100" i="4"/>
  <c r="C99" i="4"/>
  <c r="C96" i="4"/>
  <c r="C94" i="4"/>
  <c r="C90" i="4"/>
  <c r="C87" i="4"/>
  <c r="C85" i="4"/>
  <c r="C81" i="4"/>
  <c r="C74" i="4"/>
  <c r="C73" i="4"/>
  <c r="C72" i="4"/>
  <c r="C71" i="4"/>
  <c r="C70" i="4"/>
  <c r="C63" i="4"/>
  <c r="C64" i="4"/>
  <c r="C62" i="4"/>
  <c r="C43" i="4"/>
  <c r="C42" i="4"/>
  <c r="C41" i="4"/>
  <c r="C31" i="4"/>
  <c r="C30" i="4"/>
  <c r="C25" i="4"/>
  <c r="C21" i="4"/>
  <c r="AJ61" i="4" l="1"/>
  <c r="U66" i="10" l="1"/>
  <c r="T100" i="10"/>
  <c r="T94" i="10"/>
  <c r="T92" i="10"/>
  <c r="T88" i="10"/>
  <c r="T85" i="10"/>
  <c r="T83" i="10"/>
  <c r="T79" i="10"/>
  <c r="T72" i="10"/>
  <c r="T41" i="10"/>
  <c r="T29" i="10"/>
  <c r="T23" i="10"/>
  <c r="T19" i="10"/>
  <c r="V19" i="10" s="1"/>
  <c r="V60" i="10" l="1"/>
  <c r="B27" i="8"/>
  <c r="Q26" i="8" l="1"/>
  <c r="U41" i="10"/>
  <c r="U18" i="10" s="1"/>
  <c r="P39" i="10"/>
  <c r="Z41" i="4" s="1"/>
  <c r="Z43" i="4"/>
  <c r="Y43" i="4"/>
  <c r="X43" i="4"/>
  <c r="AI41" i="4"/>
  <c r="AJ41" i="4" s="1"/>
  <c r="Y41" i="4"/>
  <c r="AI43" i="4" l="1"/>
  <c r="V71" i="10"/>
  <c r="U17" i="10" l="1"/>
  <c r="V39" i="10"/>
  <c r="Q21" i="8" l="1"/>
  <c r="V40" i="10"/>
  <c r="V61" i="10" l="1"/>
  <c r="V59" i="10" s="1"/>
  <c r="Q59" i="10"/>
  <c r="R59" i="10"/>
  <c r="S59" i="10"/>
  <c r="T59" i="10"/>
  <c r="V62" i="10"/>
  <c r="Q28" i="8" s="1"/>
  <c r="Q27" i="8" l="1"/>
  <c r="U16" i="10"/>
  <c r="E41" i="10" l="1"/>
  <c r="E29" i="10"/>
  <c r="AH43" i="4" l="1"/>
  <c r="AJ43" i="4" s="1"/>
  <c r="V41" i="10"/>
  <c r="Q23" i="8" s="1"/>
  <c r="V100" i="10" l="1"/>
  <c r="T18" i="10" l="1"/>
  <c r="AH73" i="4"/>
  <c r="X73" i="4"/>
  <c r="T68" i="10"/>
  <c r="V68" i="10" s="1"/>
  <c r="Y73" i="4" l="1"/>
  <c r="AI73" i="4"/>
  <c r="G44" i="8" l="1"/>
  <c r="E17" i="10"/>
  <c r="N17" i="10"/>
  <c r="V109" i="4" l="1"/>
  <c r="W109" i="4"/>
  <c r="X109" i="4"/>
  <c r="Y109" i="4"/>
  <c r="Z109" i="4"/>
  <c r="U109" i="4"/>
  <c r="V108" i="4"/>
  <c r="Z108" i="4"/>
  <c r="U108" i="4"/>
  <c r="V102" i="4"/>
  <c r="W102" i="4"/>
  <c r="X102" i="4"/>
  <c r="Y102" i="4"/>
  <c r="Z102" i="4"/>
  <c r="U102" i="4"/>
  <c r="X101" i="4"/>
  <c r="Z100" i="4"/>
  <c r="V96" i="4"/>
  <c r="W96" i="4"/>
  <c r="X96" i="4"/>
  <c r="Y96" i="4"/>
  <c r="Z96" i="4"/>
  <c r="U96" i="4"/>
  <c r="V94" i="4"/>
  <c r="W94" i="4"/>
  <c r="X94" i="4"/>
  <c r="Y94" i="4"/>
  <c r="Z94" i="4"/>
  <c r="U94" i="4"/>
  <c r="V90" i="4"/>
  <c r="W90" i="4"/>
  <c r="X90" i="4"/>
  <c r="Y90" i="4"/>
  <c r="Z90" i="4"/>
  <c r="U90" i="4"/>
  <c r="V87" i="4"/>
  <c r="W87" i="4"/>
  <c r="X87" i="4"/>
  <c r="Y87" i="4"/>
  <c r="Z87" i="4"/>
  <c r="U87" i="4"/>
  <c r="V85" i="4"/>
  <c r="W85" i="4"/>
  <c r="X85" i="4"/>
  <c r="Y85" i="4"/>
  <c r="Z85" i="4"/>
  <c r="U85" i="4"/>
  <c r="V81" i="4"/>
  <c r="W81" i="4"/>
  <c r="X81" i="4"/>
  <c r="Y81" i="4"/>
  <c r="Z81" i="4"/>
  <c r="U81" i="4"/>
  <c r="V74" i="4"/>
  <c r="W74" i="4"/>
  <c r="X74" i="4"/>
  <c r="Y74" i="4"/>
  <c r="Z74" i="4"/>
  <c r="U74" i="4"/>
  <c r="W73" i="4"/>
  <c r="V72" i="4"/>
  <c r="Z72" i="4"/>
  <c r="U72" i="4"/>
  <c r="U71" i="4"/>
  <c r="U21" i="4"/>
  <c r="AF109" i="4"/>
  <c r="AI109" i="4"/>
  <c r="AE109" i="4"/>
  <c r="AF108" i="4"/>
  <c r="AE108" i="4"/>
  <c r="AF102" i="4"/>
  <c r="AG102" i="4"/>
  <c r="AI102" i="4"/>
  <c r="AE102" i="4"/>
  <c r="AF101" i="4"/>
  <c r="AG101" i="4"/>
  <c r="AI101" i="4"/>
  <c r="AE101" i="4"/>
  <c r="AG100" i="4"/>
  <c r="AJ100" i="4" s="1"/>
  <c r="AF99" i="4"/>
  <c r="AG99" i="4"/>
  <c r="AI99" i="4"/>
  <c r="AE99" i="4"/>
  <c r="AF96" i="4"/>
  <c r="AG96" i="4"/>
  <c r="AI96" i="4"/>
  <c r="AE96" i="4"/>
  <c r="AF94" i="4"/>
  <c r="AG94" i="4"/>
  <c r="AI94" i="4"/>
  <c r="AE94" i="4"/>
  <c r="AF90" i="4"/>
  <c r="AG90" i="4"/>
  <c r="AI90" i="4"/>
  <c r="AE90" i="4"/>
  <c r="AF87" i="4"/>
  <c r="AI87" i="4"/>
  <c r="AE87" i="4"/>
  <c r="AF85" i="4"/>
  <c r="AG85" i="4"/>
  <c r="AI85" i="4"/>
  <c r="AE85" i="4"/>
  <c r="AF81" i="4"/>
  <c r="AI81" i="4"/>
  <c r="AE81" i="4"/>
  <c r="AF74" i="4"/>
  <c r="AI74" i="4"/>
  <c r="AE74" i="4"/>
  <c r="AG73" i="4"/>
  <c r="AJ73" i="4" s="1"/>
  <c r="AF72" i="4"/>
  <c r="AE72" i="4"/>
  <c r="AE71" i="4"/>
  <c r="AJ71" i="4" s="1"/>
  <c r="AF70" i="4"/>
  <c r="AG70" i="4"/>
  <c r="AI70" i="4"/>
  <c r="AE70" i="4"/>
  <c r="V69" i="4"/>
  <c r="W69" i="4"/>
  <c r="X69" i="4"/>
  <c r="Y69" i="4"/>
  <c r="Z69" i="4"/>
  <c r="U69" i="4"/>
  <c r="U68" i="4" s="1"/>
  <c r="V18" i="4"/>
  <c r="W18" i="4"/>
  <c r="X18" i="4"/>
  <c r="Y18" i="4"/>
  <c r="Z18" i="4"/>
  <c r="U18" i="4"/>
  <c r="V20" i="4"/>
  <c r="W20" i="4"/>
  <c r="X20" i="4"/>
  <c r="Y20" i="4"/>
  <c r="Z20" i="4"/>
  <c r="U20" i="4"/>
  <c r="U19" i="4" s="1"/>
  <c r="AF42" i="4"/>
  <c r="AG42" i="4"/>
  <c r="AI42" i="4"/>
  <c r="AE42" i="4"/>
  <c r="AF31" i="4"/>
  <c r="AG31" i="4"/>
  <c r="AI31" i="4"/>
  <c r="AE31" i="4"/>
  <c r="AF30" i="4"/>
  <c r="AG30" i="4"/>
  <c r="AH30" i="4"/>
  <c r="AI30" i="4"/>
  <c r="AE30" i="4"/>
  <c r="AF25" i="4"/>
  <c r="AG25" i="4"/>
  <c r="AI25" i="4"/>
  <c r="AE25" i="4"/>
  <c r="AF21" i="4"/>
  <c r="AG21" i="4"/>
  <c r="AI21" i="4"/>
  <c r="AE21" i="4"/>
  <c r="Y42" i="4"/>
  <c r="U42" i="4"/>
  <c r="V31" i="4"/>
  <c r="W31" i="4"/>
  <c r="X31" i="4"/>
  <c r="Y31" i="4"/>
  <c r="Z31" i="4"/>
  <c r="U31" i="4"/>
  <c r="V30" i="4"/>
  <c r="W30" i="4"/>
  <c r="Y30" i="4"/>
  <c r="Z30" i="4"/>
  <c r="U30" i="4"/>
  <c r="V25" i="4"/>
  <c r="W25" i="4"/>
  <c r="X25" i="4"/>
  <c r="Y25" i="4"/>
  <c r="Z25" i="4"/>
  <c r="U25" i="4"/>
  <c r="V21" i="4"/>
  <c r="W21" i="4"/>
  <c r="X21" i="4"/>
  <c r="Y21" i="4"/>
  <c r="Z21" i="4"/>
  <c r="AH96" i="4"/>
  <c r="AH81" i="4"/>
  <c r="AH31" i="4"/>
  <c r="AH25" i="4"/>
  <c r="AH21" i="4"/>
  <c r="AI69" i="4" l="1"/>
  <c r="AI68" i="4" s="1"/>
  <c r="AJ21" i="4"/>
  <c r="AF20" i="4"/>
  <c r="AI20" i="4"/>
  <c r="AI19" i="4" s="1"/>
  <c r="AJ108" i="4"/>
  <c r="AE69" i="4"/>
  <c r="AE68" i="4" s="1"/>
  <c r="AE20" i="4"/>
  <c r="AE19" i="4" s="1"/>
  <c r="AJ25" i="4"/>
  <c r="AJ30" i="4"/>
  <c r="AJ72" i="4"/>
  <c r="AJ96" i="4"/>
  <c r="AJ99" i="4"/>
  <c r="AJ31" i="4"/>
  <c r="AG20" i="4"/>
  <c r="AF69" i="4"/>
  <c r="AF68" i="4" s="1"/>
  <c r="AH94" i="4"/>
  <c r="AJ94" i="4" s="1"/>
  <c r="Q45" i="8"/>
  <c r="AH102" i="4"/>
  <c r="AJ102" i="4" s="1"/>
  <c r="Q18" i="10"/>
  <c r="T107" i="10"/>
  <c r="S107" i="10"/>
  <c r="AG109" i="4" s="1"/>
  <c r="E107" i="10"/>
  <c r="V106" i="10"/>
  <c r="E106" i="10"/>
  <c r="E100" i="10"/>
  <c r="P99" i="10"/>
  <c r="V98" i="10"/>
  <c r="P98" i="10"/>
  <c r="E98" i="10" s="1"/>
  <c r="V97" i="10"/>
  <c r="V94" i="10"/>
  <c r="E94" i="10"/>
  <c r="V92" i="10"/>
  <c r="E92" i="10"/>
  <c r="AH90" i="4"/>
  <c r="AJ90" i="4" s="1"/>
  <c r="E88" i="10"/>
  <c r="S85" i="10"/>
  <c r="E85" i="10"/>
  <c r="E83" i="10"/>
  <c r="S79" i="10"/>
  <c r="E79" i="10"/>
  <c r="S72" i="10"/>
  <c r="AG74" i="4" s="1"/>
  <c r="E72" i="10"/>
  <c r="V70" i="10"/>
  <c r="E70" i="10"/>
  <c r="V69" i="10"/>
  <c r="P69" i="10"/>
  <c r="R67" i="10"/>
  <c r="R66" i="10" s="1"/>
  <c r="Q67" i="10"/>
  <c r="Q66" i="10" s="1"/>
  <c r="P66" i="10"/>
  <c r="O66" i="10"/>
  <c r="N66" i="10"/>
  <c r="M66" i="10"/>
  <c r="L66" i="10"/>
  <c r="K66" i="10"/>
  <c r="E66" i="10"/>
  <c r="AH42" i="4"/>
  <c r="AH20" i="4" s="1"/>
  <c r="P40" i="10"/>
  <c r="V28" i="10"/>
  <c r="E28" i="10"/>
  <c r="E23" i="10"/>
  <c r="E19" i="10"/>
  <c r="S18" i="10"/>
  <c r="R18" i="10"/>
  <c r="P17" i="10"/>
  <c r="O17" i="10"/>
  <c r="M17" i="10"/>
  <c r="L17" i="10"/>
  <c r="K17" i="10"/>
  <c r="AG81" i="4" l="1"/>
  <c r="AJ81" i="4" s="1"/>
  <c r="V79" i="10"/>
  <c r="AI18" i="4"/>
  <c r="AE18" i="4"/>
  <c r="AJ42" i="4"/>
  <c r="AJ20" i="4" s="1"/>
  <c r="AG87" i="4"/>
  <c r="V85" i="10"/>
  <c r="AH109" i="4"/>
  <c r="AJ109" i="4" s="1"/>
  <c r="AH74" i="4"/>
  <c r="AJ74" i="4" s="1"/>
  <c r="AH87" i="4"/>
  <c r="AH85" i="4"/>
  <c r="AJ85" i="4" s="1"/>
  <c r="Q19" i="8"/>
  <c r="E69" i="10"/>
  <c r="Z71" i="4"/>
  <c r="Q33" i="8"/>
  <c r="Q41" i="8"/>
  <c r="Q43" i="8"/>
  <c r="Q32" i="8"/>
  <c r="Z73" i="4"/>
  <c r="Q40" i="8"/>
  <c r="Q42" i="8"/>
  <c r="E99" i="10"/>
  <c r="Z101" i="4"/>
  <c r="E40" i="10"/>
  <c r="Z42" i="4"/>
  <c r="AH70" i="4"/>
  <c r="Q34" i="8"/>
  <c r="V99" i="10"/>
  <c r="AH101" i="4"/>
  <c r="AJ101" i="4" s="1"/>
  <c r="Q46" i="8"/>
  <c r="R17" i="10"/>
  <c r="R16" i="10" s="1"/>
  <c r="V88" i="10"/>
  <c r="Q17" i="10"/>
  <c r="Q16" i="10" s="1"/>
  <c r="S17" i="10"/>
  <c r="S67" i="10"/>
  <c r="S66" i="10" s="1"/>
  <c r="V107" i="10"/>
  <c r="V23" i="10"/>
  <c r="V83" i="10"/>
  <c r="AG69" i="4" l="1"/>
  <c r="AG68" i="4" s="1"/>
  <c r="AJ19" i="4"/>
  <c r="AH69" i="4"/>
  <c r="AH68" i="4" s="1"/>
  <c r="AJ70" i="4"/>
  <c r="AJ87" i="4"/>
  <c r="T67" i="10"/>
  <c r="T66" i="10" s="1"/>
  <c r="V72" i="10"/>
  <c r="V67" i="10" s="1"/>
  <c r="Q38" i="8"/>
  <c r="Q39" i="8"/>
  <c r="Q36" i="8"/>
  <c r="Q31" i="8"/>
  <c r="Q18" i="8"/>
  <c r="Q44" i="8"/>
  <c r="Q37" i="8"/>
  <c r="Q17" i="8"/>
  <c r="Q47" i="8"/>
  <c r="Q22" i="8"/>
  <c r="S16" i="10"/>
  <c r="AJ69" i="4" l="1"/>
  <c r="AJ68" i="4" s="1"/>
  <c r="AJ18" i="4" s="1"/>
  <c r="V66" i="10"/>
  <c r="Q35" i="8"/>
  <c r="T17" i="10"/>
  <c r="V29" i="10"/>
  <c r="V18" i="10" s="1"/>
  <c r="T16" i="10" l="1"/>
  <c r="Q20" i="8"/>
  <c r="V17" i="10" l="1"/>
  <c r="V16" i="10" s="1"/>
  <c r="V19" i="4" l="1"/>
  <c r="W19" i="4"/>
  <c r="X19" i="4"/>
  <c r="Y19" i="4"/>
  <c r="Z19" i="4"/>
  <c r="V68" i="4"/>
  <c r="W68" i="4"/>
  <c r="X68" i="4"/>
  <c r="Y68" i="4"/>
  <c r="Z68" i="4"/>
  <c r="G22" i="8" l="1"/>
  <c r="G42" i="8" l="1"/>
  <c r="AH19" i="4" l="1"/>
  <c r="K16" i="4" l="1"/>
  <c r="L16" i="4" s="1"/>
  <c r="M16" i="4" s="1"/>
  <c r="N16" i="4" s="1"/>
  <c r="E16" i="4"/>
  <c r="F16" i="4" s="1"/>
  <c r="G16" i="4" s="1"/>
  <c r="H16" i="4" s="1"/>
  <c r="AF19" i="4" l="1"/>
  <c r="AF18" i="4" s="1"/>
  <c r="AG19" i="4" l="1"/>
  <c r="AG18" i="4" s="1"/>
  <c r="AH18" i="4" l="1"/>
  <c r="B17" i="4" l="1"/>
  <c r="C17" i="4" l="1"/>
  <c r="D17" i="4" s="1"/>
  <c r="E17" i="4" s="1"/>
  <c r="F17" i="4" s="1"/>
  <c r="G17" i="4" s="1"/>
  <c r="H17" i="4" s="1"/>
  <c r="I17" i="4" s="1"/>
  <c r="J17" i="4" s="1"/>
  <c r="K17" i="4" s="1"/>
  <c r="L17" i="4" s="1"/>
  <c r="M17" i="4" s="1"/>
  <c r="N17" i="4" s="1"/>
  <c r="O17" i="4" s="1"/>
  <c r="P17" i="4" s="1"/>
  <c r="Q17" i="4" s="1"/>
  <c r="R17" i="4" s="1"/>
  <c r="S17" i="4" s="1"/>
  <c r="T17" i="4" s="1"/>
  <c r="U17" i="4" s="1"/>
  <c r="V17" i="4" s="1"/>
  <c r="W17" i="4" s="1"/>
  <c r="X17" i="4" s="1"/>
  <c r="Y17" i="4" s="1"/>
  <c r="Z17" i="4" s="1"/>
  <c r="AA17" i="4" s="1"/>
  <c r="AB17" i="4" s="1"/>
  <c r="AC17" i="4" s="1"/>
  <c r="AD17" i="4" s="1"/>
  <c r="AE17" i="4" s="1"/>
  <c r="AF17" i="4" s="1"/>
  <c r="AG17" i="4" s="1"/>
  <c r="AH17" i="4" s="1"/>
  <c r="AI17" i="4" s="1"/>
  <c r="AJ17" i="4" s="1"/>
</calcChain>
</file>

<file path=xl/sharedStrings.xml><?xml version="1.0" encoding="utf-8"?>
<sst xmlns="http://schemas.openxmlformats.org/spreadsheetml/2006/main" count="773" uniqueCount="464">
  <si>
    <t>№ п/п</t>
  </si>
  <si>
    <t>Наименование объекта</t>
  </si>
  <si>
    <t>С/П *</t>
  </si>
  <si>
    <t>млн. рублей</t>
  </si>
  <si>
    <t>Ввод мощностей</t>
  </si>
  <si>
    <t>итого</t>
  </si>
  <si>
    <t>Объем финансирования****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</si>
  <si>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</si>
  <si>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</si>
  <si>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</si>
  <si>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1.1</t>
  </si>
  <si>
    <t>Приложение № 1.1
к Приказу Минэнерго России
от 24.03.2010 № 114</t>
  </si>
  <si>
    <t>Утверждаю</t>
  </si>
  <si>
    <t>(подпись)</t>
  </si>
  <si>
    <t>М.П.</t>
  </si>
  <si>
    <t>1.1.1</t>
  </si>
  <si>
    <t>С/П</t>
  </si>
  <si>
    <t>Реконструкция электрических сетей  0,4-10(6)кВ в городе Вихоревка,  поселках Братского и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</si>
  <si>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1.1.2</t>
  </si>
  <si>
    <t>Реконструкция электрических сетей  0,4-10(6)кВ в Чунском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</si>
  <si>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1.1.3</t>
  </si>
  <si>
    <t>1.1.4</t>
  </si>
  <si>
    <t>Реконструкция электрических сетей  0,4-10(6)кВ в Ленинском районе города Иркутска, Иркутском и Ангарском районах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</si>
  <si>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1.1.6</t>
  </si>
  <si>
    <t>…</t>
  </si>
  <si>
    <t>Создание систем противоаварийной и режимной автоматики</t>
  </si>
  <si>
    <t>1.2</t>
  </si>
  <si>
    <t>Объект 1</t>
  </si>
  <si>
    <t>Объект 2</t>
  </si>
  <si>
    <t>1</t>
  </si>
  <si>
    <t>2</t>
  </si>
  <si>
    <t>Создание систем телемеханики и связи</t>
  </si>
  <si>
    <t>1.3</t>
  </si>
  <si>
    <t>Установка устройств регулирования напряжения и компенсации реактивной мощности</t>
  </si>
  <si>
    <t>1.4</t>
  </si>
  <si>
    <t>1.5</t>
  </si>
  <si>
    <t>Прочее</t>
  </si>
  <si>
    <t>Приобретение автотехники</t>
  </si>
  <si>
    <t>1.5.1</t>
  </si>
  <si>
    <t>Новое строительство</t>
  </si>
  <si>
    <t>2.1</t>
  </si>
  <si>
    <t>2.1.1</t>
  </si>
  <si>
    <t xml:space="preserve">Строительство ВЛ-35 кВ,  ПС 35/6кВ "Боково" в Ленинском районе города Иркутска </t>
  </si>
  <si>
    <t>2.1.2</t>
  </si>
  <si>
    <t>2.1.4</t>
  </si>
  <si>
    <t>2.1.5</t>
  </si>
  <si>
    <t>2.1.7</t>
  </si>
  <si>
    <t>2.1.8</t>
  </si>
  <si>
    <t xml:space="preserve">Строительство электрических сетей напряжением 6 кВ от новой ПС 35/6кВ "Боково" в Ленинском районе города Иркутска </t>
  </si>
  <si>
    <t>2.1.9</t>
  </si>
  <si>
    <t>Строительство электрических сетей в жилом районе Порожский, городе Братске</t>
  </si>
  <si>
    <t>Строительство электрических сетей в Нижнеилимском районе</t>
  </si>
  <si>
    <t>Строительство электрических сетей в Чунском районе</t>
  </si>
  <si>
    <t>2.1.10</t>
  </si>
  <si>
    <t>2.1.11</t>
  </si>
  <si>
    <t>Строительство электрических сетей 0,4-10(6)кВ в городе Братске</t>
  </si>
  <si>
    <t>2.1.12</t>
  </si>
  <si>
    <t>2.1.13</t>
  </si>
  <si>
    <t>2.1.15</t>
  </si>
  <si>
    <t>2.2</t>
  </si>
  <si>
    <t>Прочее новое строительство</t>
  </si>
  <si>
    <t>в том числе ПТП</t>
  </si>
  <si>
    <t>Справочно:</t>
  </si>
  <si>
    <t>Оплата процентов за привлеченные кредитные ресурсы</t>
  </si>
  <si>
    <t>С - строительство, П - проектирование.</t>
  </si>
  <si>
    <t>*</t>
  </si>
  <si>
    <t>**</t>
  </si>
  <si>
    <t>***</t>
  </si>
  <si>
    <t>Согласно проектной документации в текущих ценах (без НДС).</t>
  </si>
  <si>
    <t>Для сетевых организаций, переходящих на метод тарифного регулирования RAB, горизонт планирования может быть больше.</t>
  </si>
  <si>
    <t>В прогнозных ценах соответствующего года.</t>
  </si>
  <si>
    <t>****</t>
  </si>
  <si>
    <t>Приложение № 1.3
к Приказу Минэнерго России
от 24.03.2010 № 114</t>
  </si>
  <si>
    <t>Наименование проекта</t>
  </si>
  <si>
    <t>Ввод мощностей *</t>
  </si>
  <si>
    <t>МВт, Гкал/час, км, МВА</t>
  </si>
  <si>
    <t>Итого</t>
  </si>
  <si>
    <t xml:space="preserve">Вывод мощностей </t>
  </si>
  <si>
    <t>млн. руб.</t>
  </si>
  <si>
    <t>Ввод основных средств сетевых организаций</t>
  </si>
  <si>
    <t>I кв.</t>
  </si>
  <si>
    <t>II кв.</t>
  </si>
  <si>
    <t>III кв.</t>
  </si>
  <si>
    <t>IV кв.</t>
  </si>
  <si>
    <t>км/МВ·А/другое ***</t>
  </si>
  <si>
    <t xml:space="preserve">*  </t>
  </si>
  <si>
    <t>Не заполняется сетевыми организациями.</t>
  </si>
  <si>
    <t xml:space="preserve">** </t>
  </si>
  <si>
    <t>При осуществлении технического перевооружения и реконструкции действующих объектов основных средств указывается увеличение первоначальной стоимости объектов основных средств (без НДС) в результате технического перевооружения и реконструкции.</t>
  </si>
  <si>
    <t xml:space="preserve">***  </t>
  </si>
  <si>
    <t>Иные натуральные количественные показатели объектов основных средств.</t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</si>
  <si>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подстанции, воздушные линии и кабельные линии.</t>
    </r>
  </si>
  <si>
    <t>АО "БЭСК"</t>
  </si>
  <si>
    <t>Реконструкция электрических сетей  0,4-10(6)кВ в городе Братске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</si>
  <si>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Строительство электрических сетей в городе Вихоревка, поселках Братского района</t>
  </si>
  <si>
    <t>МВА/км</t>
  </si>
  <si>
    <t>Остаточ-ная стоимость строитель-ства **</t>
  </si>
  <si>
    <t>План 
финанси-рования текущего года</t>
  </si>
  <si>
    <t>Год 
начала строитель-ства</t>
  </si>
  <si>
    <t>Год 
окончания строитель-ства</t>
  </si>
  <si>
    <t>Проектная мощность/ 
протяжен-ность сетей</t>
  </si>
  <si>
    <t>Полная 
стоимость строитель-ства **</t>
  </si>
  <si>
    <t>2,52 МВА
6,8 км</t>
  </si>
  <si>
    <t>0,8 МВА
3,4 км</t>
  </si>
  <si>
    <t>Автоматизированная 
информационно-измерительная система  учета электроэнергии АО «БЭСК»</t>
  </si>
  <si>
    <t>2.1.3</t>
  </si>
  <si>
    <t>Строительство электрических сетей напряжением 10(6)-0,4кВ в городе Усть-Илимске</t>
  </si>
  <si>
    <t>0,4 МВА
1,1 км</t>
  </si>
  <si>
    <t>1,26 МВА
3,4 км</t>
  </si>
  <si>
    <t>0,4 МВА
2,5 км</t>
  </si>
  <si>
    <t>1,26 МВА
2,2 км</t>
  </si>
  <si>
    <t>план 
2020 года</t>
  </si>
  <si>
    <t>план 
2021 года</t>
  </si>
  <si>
    <t>план 
2022 года</t>
  </si>
  <si>
    <t>план 
2023 года</t>
  </si>
  <si>
    <t>план 
2024 года</t>
  </si>
  <si>
    <t>0,75 МВА
2,1 км</t>
  </si>
  <si>
    <t>0,4 МВА
0,8 км</t>
  </si>
  <si>
    <t>Стадия реализа-ции проекта</t>
  </si>
  <si>
    <t>Прогноз ввода/вывода объектов инвестиционной программы 2020 - 2024 гг.</t>
  </si>
  <si>
    <t>Первоначальная стоимость вводимых основных средств (без НДС)**</t>
  </si>
  <si>
    <t>план 2020 года</t>
  </si>
  <si>
    <t>План 2021 года</t>
  </si>
  <si>
    <t>План 2022 года</t>
  </si>
  <si>
    <t>План 2023 года</t>
  </si>
  <si>
    <t>План 2024 года</t>
  </si>
  <si>
    <t>Акционерное общество "Братская электросетевая компания"</t>
  </si>
  <si>
    <t>2.1.16</t>
  </si>
  <si>
    <t>2.1.17</t>
  </si>
  <si>
    <t>2.1.18</t>
  </si>
  <si>
    <t>Строительство ВЛ-35 кВ,  ПС 35/10кВ в п.Янталь, Усть-Кутского района</t>
  </si>
  <si>
    <t>0,8 МВА
2,3 км</t>
  </si>
  <si>
    <t>0,25 МВА
3,2 км</t>
  </si>
  <si>
    <t>2,16 МВА
6,4 км</t>
  </si>
  <si>
    <t>ПИР</t>
  </si>
  <si>
    <t>Строительство ВЛ-35кВ, ПС 35/6 кВ "Порожская" в жилом районе Порожский города Братск</t>
  </si>
  <si>
    <t>4,4 км</t>
  </si>
  <si>
    <t>Реконструкция ПС 35/6 кВ "Строительная" и строительство 2-х цепной ВЛ-35кВ в городе Усть-Илимске</t>
  </si>
  <si>
    <t>1,2 МВА
7,4 км</t>
  </si>
  <si>
    <t>32 МВА
 2-х цепная ВЛ-35 кВ по 3,2 км</t>
  </si>
  <si>
    <t>1,91 МВА
2,4 км</t>
  </si>
  <si>
    <t>0,4 МВА
3 км</t>
  </si>
  <si>
    <t>4,89 МВА
4,9 км</t>
  </si>
  <si>
    <t>1,9 км</t>
  </si>
  <si>
    <t>12,8 км</t>
  </si>
  <si>
    <t>2,29 МВА
0,5км</t>
  </si>
  <si>
    <t>2,06 МВА
3,4 км</t>
  </si>
  <si>
    <t>1,53 МВА
2,5 км</t>
  </si>
  <si>
    <t>0,4 МВА
2,8 км</t>
  </si>
  <si>
    <t>4,77 МВА
9,8 км</t>
  </si>
  <si>
    <t>2,41 МВА
8,9 км</t>
  </si>
  <si>
    <t>1,6 МВА</t>
  </si>
  <si>
    <t>3,8 МВА
17 км</t>
  </si>
  <si>
    <t>2,8 МВА
7,4 км</t>
  </si>
  <si>
    <t>0,4 МВА
2,4 км</t>
  </si>
  <si>
    <t>4,87 МВА
15,7 км</t>
  </si>
  <si>
    <t>7,2 МВА
12,2 км</t>
  </si>
  <si>
    <t>18,86 МВА
66,85</t>
  </si>
  <si>
    <t xml:space="preserve">26,06 МВА
79,05 км </t>
  </si>
  <si>
    <t>Перечень инвестиционных проектов на период реализации инвестиционной программы на 2020 - 2024 годы и план их финансирования</t>
  </si>
  <si>
    <t>Приложение № 2.2
к Приказу Минэнерго России
от 24.03.2010 № 114</t>
  </si>
  <si>
    <t>Краткое описание инвестиционной программы 2020 - 2024 гг.</t>
  </si>
  <si>
    <t>Наименование направления/
проекта инвестиционной программы</t>
  </si>
  <si>
    <t>Субъект Российской Федерации,
на территории которого реализуется инвестицион-
ный проект</t>
  </si>
  <si>
    <t>Место расположения объекта</t>
  </si>
  <si>
    <t>Технические характеристики</t>
  </si>
  <si>
    <t>Используемое топливо</t>
  </si>
  <si>
    <t>Сроки реализации проекта</t>
  </si>
  <si>
    <t>Наличие исходно-разрешительной документации</t>
  </si>
  <si>
    <t>Процент освоения сметной стоимости
на 01.01 года №,
%</t>
  </si>
  <si>
    <t>Техническая готовность объекта
на 01.01.20__,
% **</t>
  </si>
  <si>
    <t>Стоимость объекта, млн. рублей</t>
  </si>
  <si>
    <t>Остаточная стоимость объекта на 01.01. года №,
млн. рублей</t>
  </si>
  <si>
    <t>Обоснование необходимости реализации проекта</t>
  </si>
  <si>
    <t>Показатели экономической эффективности реализации инвестиционного проекта ****</t>
  </si>
  <si>
    <t>мощность,
 МВА</t>
  </si>
  <si>
    <t>выработка,
млн. кВт/ч</t>
  </si>
  <si>
    <t>длина ВЛ/КЛ, км</t>
  </si>
  <si>
    <t>год
начала строитель-ства</t>
  </si>
  <si>
    <t>год
ввода в эксплуата-цию</t>
  </si>
  <si>
    <t>утвержденная проектно-сметная документация
(+; -)</t>
  </si>
  <si>
    <t>заключение Главгосэкспертизы
 России
(+; -)</t>
  </si>
  <si>
    <t>оформленный в соответствии с законодательством землеотвод
(+; -)</t>
  </si>
  <si>
    <t>разрешение
на строительство
(+; -)</t>
  </si>
  <si>
    <t>в соответствии
с проектно-
сметной
документацией ***</t>
  </si>
  <si>
    <t>в соответствии
с итогами конкурсов
и заключенны-ми договорами</t>
  </si>
  <si>
    <t>решаемые задачи *</t>
  </si>
  <si>
    <t>режимно-балансовая необходимость</t>
  </si>
  <si>
    <t>основание включения инвестиционного
проекта в инвести-
ционную программу (решение Правительства Российской Федерации, федеральные, региональные
и муниципальные)</t>
  </si>
  <si>
    <t>Доходность</t>
  </si>
  <si>
    <t>Срок окупаемости</t>
  </si>
  <si>
    <t>NPV,
млн. рублей</t>
  </si>
  <si>
    <t>IRR,
%</t>
  </si>
  <si>
    <t>простой</t>
  </si>
  <si>
    <t>дискон-
тиро-
ванный</t>
  </si>
  <si>
    <t>Иркутская область</t>
  </si>
  <si>
    <t>г.Братск</t>
  </si>
  <si>
    <t>г.Вихоревка, поселки Братского и Нижнеилимского районов</t>
  </si>
  <si>
    <t>Чунский район</t>
  </si>
  <si>
    <t>Ленинский район города Иркутска, Иркутский и Ангарский районы</t>
  </si>
  <si>
    <t>г. Усть-Илимск</t>
  </si>
  <si>
    <t>Ленинский район города Иркутска</t>
  </si>
  <si>
    <t xml:space="preserve"> п.Мегет,  Ангарский район</t>
  </si>
  <si>
    <t>г.Вихоревка, поселки Братского района</t>
  </si>
  <si>
    <t>Нижнеилимский район</t>
  </si>
  <si>
    <t>В том числе:</t>
  </si>
  <si>
    <t>- степень износа электрооборудования</t>
  </si>
  <si>
    <t>- срок вывода из эксплуатации электрооборудования</t>
  </si>
  <si>
    <t>- уровень технического оснащения электрооборудования</t>
  </si>
  <si>
    <t>- требования Системного оператора к электроэнергетическому объекту, которые необходимы для надежного и бесперебойного электрообеспечения объекта (энергорайона)</t>
  </si>
  <si>
    <t>Определяется исходя из выполнения графика строительства.</t>
  </si>
  <si>
    <t>В текущих ценах без НДС с применением коэффициента пересчета к базовым ценам Минрегион России или иных уполномоченных государственных органов (указать).</t>
  </si>
  <si>
    <t>Приложить финансовую модель по проекту (приложение 2.3).</t>
  </si>
  <si>
    <t>г. Братск, г.Вихоревка, г.Иркутск, г.Тайшет, Иркутский и Ангарский районы, поселки Братского, Чунского, Нижнеилимского, Усть-Кутского и Тайшетского районов</t>
  </si>
  <si>
    <t>п.Янталь Усть-Кутского района</t>
  </si>
  <si>
    <t>Усть-Кутский район</t>
  </si>
  <si>
    <t>п.Парижская Коммуна, Тайшетского района</t>
  </si>
  <si>
    <t>4,75 км</t>
  </si>
  <si>
    <t xml:space="preserve">2,4 км </t>
  </si>
  <si>
    <t>7,15 км</t>
  </si>
  <si>
    <t>41,48 МВА
41,7 км</t>
  </si>
  <si>
    <t>46,35 МВА
57,4 км</t>
  </si>
  <si>
    <t>2.1.14</t>
  </si>
  <si>
    <t xml:space="preserve">Строительство ЛЭП-10 кВ от ПС "Покосное" в поселке Сосновый, Братского района. </t>
  </si>
  <si>
    <t>50 МВА
2-х цепная ВЛ-35кВ по 10,8 км</t>
  </si>
  <si>
    <t>9,2 МВА
2 км</t>
  </si>
  <si>
    <t>1,8 км</t>
  </si>
  <si>
    <t>0,8 МВА
1,3 км</t>
  </si>
  <si>
    <t>0,63 МВА
1,1 км</t>
  </si>
  <si>
    <t>Строительство ПС 27,5/10кВ. Распределительных сетей 10-0,4кВ в п.Парижская Коммуна, Тайшетском районе</t>
  </si>
  <si>
    <t>3,29 МВА
6,8 км</t>
  </si>
  <si>
    <t>Тайшетский район</t>
  </si>
  <si>
    <t xml:space="preserve"> Тайшетский район</t>
  </si>
  <si>
    <t>Братский район</t>
  </si>
  <si>
    <t>Строительство ЛЭП-10 кВ от поселка Тамтачет через поселок Полинчет до поселка Кондратьево в Тайшетском районе</t>
  </si>
  <si>
    <t>4,14 МВА
2,8 км</t>
  </si>
  <si>
    <t>Строительство распределительных сетей 10-0,4кВ в п.Янталь, п.Каймоново, п.Ручей, п.Звёздный Усть-Кутского района</t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</si>
  <si>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ПС, ВЛ и КЛ.</t>
    </r>
  </si>
  <si>
    <t>2,77 МВА
4,9 км
РП 10кВ</t>
  </si>
  <si>
    <t>2,3 км</t>
  </si>
  <si>
    <t>3,55 км</t>
  </si>
  <si>
    <t>17,28 МВА
16,2 км</t>
  </si>
  <si>
    <t>0,65 МВА
4,6 км</t>
  </si>
  <si>
    <t>0,8 МВА
6 км</t>
  </si>
  <si>
    <t>Реконструкция электрических сетей напряжением 0.4кВ со строительством КЛ-0.4кВ от ТП №49 до школы №37 по ул. Ленина 25. Иркутская область, город Братск, жилой район Центральный, ул.Ленина</t>
  </si>
  <si>
    <t>Реконструкция электрических сетей напряжением 6-0.4кВ со строительством новой КТПН №532. Иркутская область,  Братский район, город Вихоревка, ул. 60лет СССР</t>
  </si>
  <si>
    <t>Реконструкция электрических сетей напряжением 0.4кВ со строительством ВЛИ-0.4кВ ф.3 от КТПН 10/0,4кВ №6 ф."ДЭС" с заменой опор, замена головного провода на СИП2, вводов. Иркутская область, Нижнеилимский район, п.Новая Игирма, ул.Пионерская, ул.Радищева, ул.Прибрежная, ул. Космонавтов</t>
  </si>
  <si>
    <t>Реконструкция электрических сетей напряжением 0.4кВ со строительством КЛ-0.4кВ от ТП №46 до Д/К №143. Иркутская область, город Иркутск, Ленинский район, ул.Куликовская</t>
  </si>
  <si>
    <t>Реконструкция электрических сетей напряжением 0.4 кВ со строительством участков ВЛИ-0.4кВ от ТП 6/0.4кВ №44. Иркутская область, город Иркутск, Ленинский район, ул.Шевченко, ул.З.Космодемьянской</t>
  </si>
  <si>
    <t>Реконструкция электрических сетей напряжением 0.4 кВ со строительством участков ВЛИ-0.4кВ от ТП №53. Иркутская область, город Иркутск, Ленинский район, улица Речная, улица Крымская.</t>
  </si>
  <si>
    <t>Реконструкция электрических сетей напряжением 0.4 кВ со строительством участков ВЛИ-0.4кВ от ТП №95. Иркутская область, город Иркутск, Ленинский район, улица Курганская.</t>
  </si>
  <si>
    <t>Реконструкция электрических сетей напряжением 0.4 кВ со строительством участков ВЛИ-0.4кВ от ТП №49. Иркутская область, город Иркутск, Ленинский район, улица Курганская.</t>
  </si>
  <si>
    <t>Реконструкция электрических сетей  0,4-10(6)кВ в городе Братске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t>
  </si>
  <si>
    <t>Реконструкция электрических сетей  0,4-10(6)кВ в городе Вихоревка,  поселках Братского и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t>
  </si>
  <si>
    <t>Реконструкция электрических сетей  0,4-10(6)кВ в Ленинском районе города Иркутска, Иркутском и Ангарском районах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t>
  </si>
  <si>
    <t>Строительство новой КТПН №301 напряжением 6/0.4кВ. Иркутская область, город Ангарск, ж/к Европейский, ул.Луговая</t>
  </si>
  <si>
    <t>Строительство КЛ-10кВ от ПС "Заводская" до существующих кабельных линий МЗМК. Иркутская область, Ангарский городской округ, п. Мегет, ул.Песчаная, ул.Рождественская</t>
  </si>
  <si>
    <t>Строительство электрических сетей напряжением 10(6)-0,4кВ в городе Усть-Илимске, в т.ч.:</t>
  </si>
  <si>
    <t>Строительство нового кабельного участка от ПС "Строительная" до оп.1 ВЛ-6кВ №207. Иркутская область, город Усть-Илимск, промплощадка УИ ЛПК</t>
  </si>
  <si>
    <t>Строительство электрических сетей в жилом районе Порожский, городе Братске, в т.ч.:</t>
  </si>
  <si>
    <t>Строительство электрических сетей в городе Вихоревка, поселках Братского района, в т.ч.:</t>
  </si>
  <si>
    <t>Строительство электрических сетей в Нижнеилимском районе, в т.ч.:</t>
  </si>
  <si>
    <t>Строительство новой КТПН напряжением 10/0.4кВ. Иркутская область, Нижнеилимский район, поселок Янгель, ул. Песчаная</t>
  </si>
  <si>
    <t>Строительство электрических сетей в Чунском районе, в т.ч.:</t>
  </si>
  <si>
    <t>Строительство электрических сетей 0,4-10(6)кВ в городе Братске, в т.ч.:</t>
  </si>
  <si>
    <t>Строительство распределительных сетей 10-0,4кВ в п.Янталь, п.Каймоново, п.Ручей, п.Звёздный Усть-Кутского района, в т.ч.:</t>
  </si>
  <si>
    <t>0,4 МВА</t>
  </si>
  <si>
    <t>0,25км</t>
  </si>
  <si>
    <t>2,6 км</t>
  </si>
  <si>
    <t>1,26 МВА</t>
  </si>
  <si>
    <t>0,75 км</t>
  </si>
  <si>
    <t>0,63 МВА</t>
  </si>
  <si>
    <t>Строительство сетей 10кВ для перевода вновь построенных электрических сетей на ПС Янталь</t>
  </si>
  <si>
    <t>Реконструкция электрических сетей напряжением 6-0.4кВ со строительством новых участков ЛЭП №839, 859. Иркутская область, город Братск, жилой район Падун, ул. Лазо</t>
  </si>
  <si>
    <t>0,4 МВА 
1,3 км</t>
  </si>
  <si>
    <t>Реконструкция электрических сетей напряжением 10-0.4кВ со строительством новой КТПН №14 и ВЛИ-0.4кВ от новой КТПН №14. Иркутская область, Братский район, поселок Тангуй, ул.Котовского, ул.Кирова, ул.Целинная</t>
  </si>
  <si>
    <t xml:space="preserve">Реконструкция электрических сетей напряжением 10-0.4кВ со строительством новой КТПН №113 и ВЛИ-0.4кВ от новой КТПН №113. Иркутская область, Братский район, поселок Тангуй, ул. Набережная, ул. Гастелло, ул.Кошевого, ул.Пионерская. </t>
  </si>
  <si>
    <t>1,2 МВА
3,7 км</t>
  </si>
  <si>
    <t>1,1 км</t>
  </si>
  <si>
    <t>0,49 км</t>
  </si>
  <si>
    <t>1,2 км</t>
  </si>
  <si>
    <t>Реконструкция электрических сетей напряжением 6кВ со строительством КЛ-6кВ от ТП №35 до ТП №42, от ТП №42 до ТП №43, от ТП №35 до ТП №46. Иркутская область, город Иркутск, Ленинский район, ул.Авиастроителей, переулок Пулковский, ул. Серафимовича</t>
  </si>
  <si>
    <t>0,1 км</t>
  </si>
  <si>
    <t>0,12 км</t>
  </si>
  <si>
    <t>0,35 км</t>
  </si>
  <si>
    <t>0,4 МВА 
0,38 км</t>
  </si>
  <si>
    <t>Реконструкция электрических сетей напряжением 6-0.4кВ со строительством нового участка ВЛЗ-6кВ, новой КТПН 6/0.4кВ и ВЛИ-0.4кВ. Иркутская обл., г.Иркутск, Ленинский район, улица Юрия Смирнова.</t>
  </si>
  <si>
    <t>0,25 МВА 
0,09 км</t>
  </si>
  <si>
    <t>Реконструкция электрических сетей напряжением 6-0.4кВ со строительством нового участка ВЛЗ-6кВ, новой КТПН 6/0.4кВ и ВЛИ-0.4кВ. Иркутская обл., г.Иркутск, Ленинский район, ул.Александра Матросова.</t>
  </si>
  <si>
    <t>0,1 МВА 
0,2 км</t>
  </si>
  <si>
    <t>Строительство ВЛ-10кВ и новой СКТП напряжением 10/0.4кВ. Иркутская область, Ангарский городской округ, п. Мегет, ул.Чехова</t>
  </si>
  <si>
    <t>0,59 км</t>
  </si>
  <si>
    <t>Строительство ВЛИ-0.4кВ от КТПН №19Т. Иркутская область, город Братск, жилой район Порожский, ул.Морская, пер.Первомайский, ул.50 лет Октября. Выполнение Проектно-изыскательских работ для последующего строительства ВЛИ-0.4кВ от КТПН №10Т. Иркутская область, город Братск, жилой район Порожский, ул.ХХ Партсъезда, ул.Нагорная, ул.Лесная, пер.Школьный, пер.Первомайский.</t>
  </si>
  <si>
    <t>Строительство нового участка ВЛ-10кВ фидер "Киевский" и ВЛИ-0.4кВ от КТПН №18. Иркутская область, Нижнеилимский район, п.Новая Игирма, ул. Кильдерова, пер.Строительный</t>
  </si>
  <si>
    <t>0,3 км</t>
  </si>
  <si>
    <t>0,38 км</t>
  </si>
  <si>
    <t>Строительство нового участка ЛЭП-10кВ №882, с установкой новой КТПН №183 напряжением 10/0.4кВ и строительством ВЛИ-0.4кВ. Иркутская область, город Братск, жилой район Южный Падун, ул.Громовская</t>
  </si>
  <si>
    <t>0,63 МВА 
0,49 км</t>
  </si>
  <si>
    <t>Строительство ЛЭП-10кВ ф.5, ф.6 от ПС "Звёздный". Иркутская область, Усть-Кутский район, поселок Звездный, ул. Тургенева, ул. Некрасова, ул. Нийская, ул.Горбунова, ул.Солнечная</t>
  </si>
  <si>
    <t>3,38 км</t>
  </si>
  <si>
    <t>Строительство ВЛИ-0.4кВ от новых КТПН №7, №8, №12 напряжением 10/0.4кВ. Иркутская область, Усть-Кутский район, поселок Звездный, ул. Тургенева, ул.Пушкина, ул.Некрасова, ул. Нийская, ул.Бойкова, ул.Горбунова, ул.Солнечная</t>
  </si>
  <si>
    <t>Строительство ВЛ-10кВ, с установкой новой СКТП 10/0.4кВ №4-Т и строительством ВЛИ-0.4кВ. Иркутская область, город Тайшет, ул. Пушкина, ул.Новая</t>
  </si>
  <si>
    <t>Строительство электрических сетей напряжением 10(6)-0,4 кВ в Ленинском районе города Иркутска, Ангарском городском округе, Иркутском и Ангарском районах, в т.ч.:</t>
  </si>
  <si>
    <t>Строительство участка ВЛ-10кВ фидер №12 с установкой новой КТПН №5 напряжением 10/0.4кВ и строительством ВЛИ-0.4кВ. Иркутская область, Братский район, поселок Тарма, ул.Дружбы, ул.1-я Нагорная</t>
  </si>
  <si>
    <t xml:space="preserve">Строительство новых участков ВЛ-10кВ ЛЭП №111, №102, с установкой новой КТПН напряжением 10/0.4кВ и строительством ВЛИ-0.4кВ. Иркутская область, Чунский район, п.Чунский, ул.МЖК, ул.Прибрежная   </t>
  </si>
  <si>
    <t>Строительство электрических сетей напряжением 10(6)-0,4 кВ в Ленинском районе города Иркутска, Ангарском городском округе, Иркутском и Ангарском районах</t>
  </si>
  <si>
    <t>8 МВА
2-х цепная ВЛ-35кВ по
 0,35 км</t>
  </si>
  <si>
    <t>6,5км</t>
  </si>
  <si>
    <t>7,3 км</t>
  </si>
  <si>
    <t>6,05 МВА
36,65 км</t>
  </si>
  <si>
    <t>23,33 МВА
52,85 км</t>
  </si>
  <si>
    <t>1,58 км</t>
  </si>
  <si>
    <t>1,39 км</t>
  </si>
  <si>
    <t>0,39 км</t>
  </si>
  <si>
    <t>0,4 МВА  
0,35 км</t>
  </si>
  <si>
    <t>0,4 МВА  
0,63 км</t>
  </si>
  <si>
    <t>0,4 МВА 
1,55 км</t>
  </si>
  <si>
    <t>0,63 МВА 
1,29 км</t>
  </si>
  <si>
    <t xml:space="preserve">1,03 МВА
2,84 км  </t>
  </si>
  <si>
    <t>0,77 км</t>
  </si>
  <si>
    <t>0,63 МВА
1,07 км</t>
  </si>
  <si>
    <t>0,63 МВА
0,49 км</t>
  </si>
  <si>
    <t>0,63 МВА 
0,4 км</t>
  </si>
  <si>
    <t>0,63 МВА
0,78 км</t>
  </si>
  <si>
    <t>0,16 МВА
0,44 км</t>
  </si>
  <si>
    <t>7,24 км</t>
  </si>
  <si>
    <t>0,27 км</t>
  </si>
  <si>
    <t>0,25 МВА</t>
  </si>
  <si>
    <t>0,33 км</t>
  </si>
  <si>
    <t>1.1.7</t>
  </si>
  <si>
    <t>0,25 МВА 
0,33 км</t>
  </si>
  <si>
    <t>1.1.5</t>
  </si>
  <si>
    <t>Реконструкция ПС 35/10 кВ "Кургат" в п.Прибрежный Братского района</t>
  </si>
  <si>
    <t>П</t>
  </si>
  <si>
    <t>Програмное обеспечение (сервер, орг.тех)</t>
  </si>
  <si>
    <t>1.5.2</t>
  </si>
  <si>
    <t>1.5.3</t>
  </si>
  <si>
    <t>2,78 МВА 
3,72 км</t>
  </si>
  <si>
    <t>1,28 МВА
2,98 км</t>
  </si>
  <si>
    <t>Реконструкция электрических сетей  0,4-10(6)кВ в городе Усть-Илимске и Усть-Илимском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t>
  </si>
  <si>
    <t>Реконструкция трансформаторной подстанции напряжением 6/0,4кВ №497 Иркутская обл., г. Усть-Илимск, Усть-Илимское шоссе.</t>
  </si>
  <si>
    <t>Реконструкция электрических сетей напряжением 10кВ со строительством нового участка ЛЭП -"Северная-4". Иркутская область, Усть-Илимский район.</t>
  </si>
  <si>
    <t>Генеральный директор</t>
  </si>
  <si>
    <t>А.А. Катнов</t>
  </si>
  <si>
    <t>2,78 МВА 
1,94 км</t>
  </si>
  <si>
    <t>*Строительство ВЛ-6кВ №82-80 с установкой новой КТПН напряжением 6/0.4кВ и строительством ВЛИ-0.4кВ. Иркутская область, город Иркутск, ул.Курганская, ул.Мегетская</t>
  </si>
  <si>
    <t>*Строительство ВЛ-6кВ от ТП №93, с установкой новой КТПН напряжением 6/0.4кВ и строительством ВЛИ-0.4кВ. Иркутская область, город Иркутск, пер. 3-й Заводской</t>
  </si>
  <si>
    <t>2,16 МВА 
4,05 км</t>
  </si>
  <si>
    <t>2,25 МВА 
0,14 км</t>
  </si>
  <si>
    <t>Реконструкция электрических сетей  0,4-10(6)кВ в городе Усть-Илимске и Усть-Илимском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</si>
  <si>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0,18км</t>
  </si>
  <si>
    <t>0,25 МВА
0,51 км</t>
  </si>
  <si>
    <t xml:space="preserve">Строительство электрических сетей 10-0.4кВ. Иркутская область, Усть-Кутский район, поселок Звездный, ул.Горбунова, ул. Солнечная, ул. Вавилова. </t>
  </si>
  <si>
    <t>1,69 км</t>
  </si>
  <si>
    <t>8 МВА</t>
  </si>
  <si>
    <t>2,25 МВА 
1,03 км</t>
  </si>
  <si>
    <t>Иркутская область, п.Прибрежный Братского района</t>
  </si>
  <si>
    <t>15,49 МВА
25,89 км</t>
  </si>
  <si>
    <t>5,51 МВА
10,73 км</t>
  </si>
  <si>
    <t>21 МВА
36,62 км</t>
  </si>
  <si>
    <t>1,26 МВА
1,07 км</t>
  </si>
  <si>
    <t>6,2 МВА
6 км</t>
  </si>
  <si>
    <t>Реконструкция электрических сетей  0,4-10(6)кВ в городе Братске: с заменой трансформаторных подстанций  напряжением 6(10)/0.4кВ №№  316,187,210,95,37,372,106,242,47,559,105,32,397,54; с заменой существующих кабельных линий ЛЭП №834, 835, 838 от ПС "ТЭЦ-7" до опоры №1, ЛЭП-673 по ул.Янгеля;  ЛЭП-0,4кВ  от ТП-32, 47 до  ж/д по ул.Южная.</t>
  </si>
  <si>
    <t>Реконструкция электрических сетей  0,4-10(6)кВ  в Ленинском районе города Иркутска, Иркутском и Ангарском районах: с заменой трансформаторной подстанции  напряжением 6/0.4кВ №48а в г.Иркутск, ул. Поликарпова.</t>
  </si>
  <si>
    <t>Строительство электрических сетей напряжением 6-0.4 кВ в городе Иркутске, Ангарском городском округе, Иркутском и Ангарском районах: ЛЭП-6кВ от ТП №203 до ТП-708 п. Мегет, ул. Ленина, ул.Садовая.</t>
  </si>
  <si>
    <t>Строительство электрических сетей напряжением 6-0.4 кВ в городе Усть-Илимске и Усть-Илимском районе: с установкой новых трансформаторных подстанций №№ 530, 554, 361 промплощадка УИ ЛПК, правобережная часть города.</t>
  </si>
  <si>
    <t>Выполнение проектно-изыскательских работ. Иркутская область, Усть-Кутский район, п.Каймоново.</t>
  </si>
  <si>
    <t>Строительство распределительных сетей 10-0,4кВ в г.Тайшет, д.Сергино, д.Малиновка Тайшетского района, в т.ч.:</t>
  </si>
  <si>
    <t>Строительство распределительных сетей 10-0,4кВ в г.Тайшет, д.Сергино, д.Малиновка Тайшетского района</t>
  </si>
  <si>
    <t>Индификатор инвестиционного проекта</t>
  </si>
  <si>
    <t>J_1.1.1</t>
  </si>
  <si>
    <t>J_1.1.2</t>
  </si>
  <si>
    <t>J_1.1.3</t>
  </si>
  <si>
    <t>J_1.1.4</t>
  </si>
  <si>
    <t>J_1.1-6</t>
  </si>
  <si>
    <t>J_2.1.1</t>
  </si>
  <si>
    <t>Е_2.1.2</t>
  </si>
  <si>
    <t>J_2.1.3</t>
  </si>
  <si>
    <t>J_2.1.5</t>
  </si>
  <si>
    <t>J_2.1.7</t>
  </si>
  <si>
    <t>J_2.1.8</t>
  </si>
  <si>
    <t>J_2.1.9</t>
  </si>
  <si>
    <t>J_2.1.10</t>
  </si>
  <si>
    <t>J_2.1.11</t>
  </si>
  <si>
    <t>J_2.1.12</t>
  </si>
  <si>
    <t>К_2.1.13</t>
  </si>
  <si>
    <t>J_2.1.15</t>
  </si>
  <si>
    <t>J_2.1.16</t>
  </si>
  <si>
    <t>J_2.1.17</t>
  </si>
  <si>
    <t>J_2.1.18</t>
  </si>
  <si>
    <t>J_1.5.1</t>
  </si>
  <si>
    <t>М_1.1-5</t>
  </si>
  <si>
    <t>N_1.1-7</t>
  </si>
  <si>
    <t>М_2.1.4</t>
  </si>
  <si>
    <t>L_2.1.14</t>
  </si>
  <si>
    <t>N_1.5.2</t>
  </si>
  <si>
    <t>N_1.5.3</t>
  </si>
  <si>
    <t>Ремонт производственных баз АО "БЭСК"</t>
  </si>
  <si>
    <t>2.1.19</t>
  </si>
  <si>
    <t>N_2.1.19</t>
  </si>
  <si>
    <t>Нижнеудинский район</t>
  </si>
  <si>
    <t>1.5.4</t>
  </si>
  <si>
    <t>O_1.5.4</t>
  </si>
  <si>
    <t>….</t>
  </si>
  <si>
    <t>1.1.8</t>
  </si>
  <si>
    <t>O_1.1-8</t>
  </si>
  <si>
    <t>32 МВА</t>
  </si>
  <si>
    <t>г.Иркутск</t>
  </si>
  <si>
    <t>"____"_________________ 2024 г.</t>
  </si>
  <si>
    <t>"_____"_________________ 2024 г.</t>
  </si>
  <si>
    <t>5,58 км</t>
  </si>
  <si>
    <t>ячейки КСО-303 - 7шт</t>
  </si>
  <si>
    <t>33,65 км</t>
  </si>
  <si>
    <t>235,55 МВА
300,6 км</t>
  </si>
  <si>
    <t>Реконструкция ПС 35/6 кВ "ИОРТПЦ" в Ангарском ГО п.Мегет</t>
  </si>
  <si>
    <t>6,4 км</t>
  </si>
  <si>
    <t>20,2 км</t>
  </si>
  <si>
    <t>182,95 МВА
286,38 км</t>
  </si>
  <si>
    <t>выполнение ПИР, общестроительнх и строительно-монтажных работ</t>
  </si>
  <si>
    <t>66,21 МВА
60,46 км</t>
  </si>
  <si>
    <t>1.1.9</t>
  </si>
  <si>
    <t>Реконструкция электрических сетей  0,4-10(6)кВ в городе Тайшете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</si>
  <si>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O_1.1-9</t>
  </si>
  <si>
    <t>2 МВА</t>
  </si>
  <si>
    <t>0,14 км</t>
  </si>
  <si>
    <t>3,62 МВА
14,98 км</t>
  </si>
  <si>
    <t>4,57 МВА
36,6 км</t>
  </si>
  <si>
    <t>86,45 МВА
 207,69 км</t>
  </si>
  <si>
    <t>99,05 МВА
221,9 км</t>
  </si>
  <si>
    <t>61,64 МВА
23,86 км</t>
  </si>
  <si>
    <t>96,5 МВА
78,69 км</t>
  </si>
  <si>
    <t>136,5 МВА
78,69 км</t>
  </si>
  <si>
    <t>г.Тайшет</t>
  </si>
  <si>
    <t>1.5.5</t>
  </si>
  <si>
    <t>O_1.5.5</t>
  </si>
  <si>
    <t>8 шт</t>
  </si>
  <si>
    <t>Приобретение инструмента и инвентаря</t>
  </si>
  <si>
    <t>Приобретение тренажеров-манекенов для отработки СЛР</t>
  </si>
  <si>
    <t>9,24 МВА
1,9 км 
ЯКНО-2шт</t>
  </si>
  <si>
    <t>22,72 МВА
24,12 км 
ЯКНО-2шт</t>
  </si>
  <si>
    <t>11,6 МВА
12,1 км</t>
  </si>
  <si>
    <t>0,4 МВА
0,175 км</t>
  </si>
  <si>
    <t>3,71 МВА
9,275 км</t>
  </si>
  <si>
    <t>6,22 МВА
11,08 км 
КСО-7шт</t>
  </si>
  <si>
    <t>0,75 МВА
3,2 км</t>
  </si>
  <si>
    <t>6,08 МВА
25,75 км 
РП-10кВ</t>
  </si>
  <si>
    <t>Строительство участков ВЛИ-0.4кВ от ТП 10/0.4кВ №66. Иркутская область, Усть-Илимский район, р.п. Железнодорожный, МК-70</t>
  </si>
  <si>
    <t>0,63 МВА
1,57 км</t>
  </si>
  <si>
    <t>3,95 МВА
10,92 км</t>
  </si>
  <si>
    <t>0,65 МВА
10,1 км</t>
  </si>
  <si>
    <t xml:space="preserve">3,28 МВА
26,74 км </t>
  </si>
  <si>
    <t>Строительство нового участка ВЛ-10кВ фидер №4 с установкой новой КТПН напряжением 10/0.4кВ и строительством новых участков ВЛИ-0.4кВ от новой КТПН. Иркутская область, Братский район, поселок Прибрежный, ул.Сибирская, ул.Сосновая, ул.Зелёная</t>
  </si>
  <si>
    <t>3,36 МВА
10,87 км</t>
  </si>
  <si>
    <t>Строительство новых участков ВЛИ-0.4кВ от ТП №8. Иркутская область, Нижнеилимский район, поселок Янгель, ул. Первых Строителей</t>
  </si>
  <si>
    <t>2,23 МВА
12,67 км</t>
  </si>
  <si>
    <t>1,28 МВА
4 км</t>
  </si>
  <si>
    <t>8,57 МВА
17,88 км</t>
  </si>
  <si>
    <t>Строительство нового участка КЛ-10кВ от ТП №779 до ТП №780. Иркутская область, город Братск, жилой район Центральный, в районе ул. Коммунальная</t>
  </si>
  <si>
    <t>12,6 МВА
2-х цепная ВЛ-35кВ 
0,4 км</t>
  </si>
  <si>
    <t>3,44 км</t>
  </si>
  <si>
    <t>6,36 МВА
36,48 км</t>
  </si>
  <si>
    <t>Установка динамических компенсаторов искажения напряжения (ДКИН) напряжением 10кВ в целях обеспечения надёжного и качественного электроснабжения объектов водозабора в г. Нижнеудинске Иркутской области</t>
  </si>
  <si>
    <t>пункт-2шт</t>
  </si>
  <si>
    <t>Программное обеспечение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</si>
</sst>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"/>
    <numFmt numFmtId="168" formatCode="0.000"/>
    <numFmt numFmtId="169" formatCode="#,##0.00000000"/>
    <numFmt numFmtId="170" formatCode="0.00000"/>
    <numFmt numFmtId="171" formatCode="0.0000000"/>
    <numFmt numFmtId="172" formatCode="0.0"/>
  </numFmts>
  <fonts count="3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4"/>
      <name val="Times New Roman"/>
      <family val="1"/>
      <charset val="204"/>
    </font>
    <font>
      <sz val="7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</font>
    <font>
      <i/>
      <sz val="14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5" fillId="0" borderId="0"/>
    <xf numFmtId="165" fontId="19" fillId="0" borderId="0" applyFont="0" applyFill="0" applyBorder="0" applyAlignment="0" applyProtection="0"/>
    <xf numFmtId="0" fontId="19" fillId="0" borderId="0"/>
    <xf numFmtId="0" fontId="20" fillId="0" borderId="0"/>
    <xf numFmtId="164" fontId="18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15" fillId="0" borderId="0"/>
  </cellStyleXfs>
  <cellXfs count="198">
    <xf numFmtId="0" fontId="0" fillId="0" borderId="0" xfId="0"/>
    <xf numFmtId="0" fontId="0" fillId="2" borderId="0" xfId="0" applyFill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/>
    <xf numFmtId="167" fontId="6" fillId="0" borderId="3" xfId="0" applyNumberFormat="1" applyFont="1" applyBorder="1" applyAlignment="1">
      <alignment horizontal="center" vertical="center" wrapText="1"/>
    </xf>
    <xf numFmtId="168" fontId="6" fillId="0" borderId="3" xfId="0" applyNumberFormat="1" applyFont="1" applyBorder="1" applyAlignment="1">
      <alignment horizontal="center" vertical="center" wrapText="1"/>
    </xf>
    <xf numFmtId="167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" fillId="0" borderId="0" xfId="0" applyFont="1"/>
    <xf numFmtId="49" fontId="1" fillId="0" borderId="0" xfId="0" applyNumberFormat="1" applyFont="1"/>
    <xf numFmtId="0" fontId="6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167" fontId="7" fillId="0" borderId="3" xfId="0" applyNumberFormat="1" applyFont="1" applyBorder="1" applyAlignment="1">
      <alignment horizontal="center" vertical="center"/>
    </xf>
    <xf numFmtId="0" fontId="8" fillId="0" borderId="0" xfId="0" applyFont="1"/>
    <xf numFmtId="0" fontId="3" fillId="0" borderId="0" xfId="0" applyFont="1" applyAlignment="1">
      <alignment horizontal="right"/>
    </xf>
    <xf numFmtId="0" fontId="11" fillId="0" borderId="0" xfId="0" applyFont="1" applyAlignment="1">
      <alignment vertical="top" wrapText="1"/>
    </xf>
    <xf numFmtId="0" fontId="6" fillId="0" borderId="0" xfId="0" applyFont="1"/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3" xfId="0" applyFont="1" applyBorder="1"/>
    <xf numFmtId="167" fontId="7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13" fillId="0" borderId="0" xfId="0" applyFont="1"/>
    <xf numFmtId="0" fontId="14" fillId="0" borderId="0" xfId="0" applyFont="1"/>
    <xf numFmtId="0" fontId="2" fillId="0" borderId="0" xfId="0" applyFont="1"/>
    <xf numFmtId="0" fontId="9" fillId="0" borderId="0" xfId="0" applyFont="1"/>
    <xf numFmtId="167" fontId="9" fillId="0" borderId="0" xfId="0" applyNumberFormat="1" applyFont="1"/>
    <xf numFmtId="167" fontId="6" fillId="0" borderId="8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69" fontId="7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7" fillId="0" borderId="0" xfId="0" applyFont="1" applyAlignment="1">
      <alignment horizontal="right" vertical="center" wrapText="1"/>
    </xf>
    <xf numFmtId="0" fontId="11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vertical="top" wrapText="1"/>
    </xf>
    <xf numFmtId="0" fontId="17" fillId="0" borderId="0" xfId="0" applyFont="1" applyAlignment="1">
      <alignment horizontal="center" vertical="top"/>
    </xf>
    <xf numFmtId="0" fontId="13" fillId="0" borderId="0" xfId="0" applyFont="1" applyAlignment="1">
      <alignment horizontal="right"/>
    </xf>
    <xf numFmtId="0" fontId="17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7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67" fontId="7" fillId="0" borderId="8" xfId="0" applyNumberFormat="1" applyFont="1" applyBorder="1" applyAlignment="1">
      <alignment horizontal="center" vertical="center"/>
    </xf>
    <xf numFmtId="167" fontId="7" fillId="0" borderId="8" xfId="0" applyNumberFormat="1" applyFont="1" applyBorder="1" applyAlignment="1">
      <alignment horizontal="center" vertical="center" wrapText="1"/>
    </xf>
    <xf numFmtId="49" fontId="2" fillId="0" borderId="0" xfId="0" applyNumberFormat="1" applyFont="1"/>
    <xf numFmtId="167" fontId="3" fillId="0" borderId="0" xfId="0" applyNumberFormat="1" applyFont="1"/>
    <xf numFmtId="0" fontId="3" fillId="0" borderId="1" xfId="0" applyFont="1" applyBorder="1"/>
    <xf numFmtId="0" fontId="6" fillId="0" borderId="1" xfId="0" applyFont="1" applyBorder="1"/>
    <xf numFmtId="0" fontId="6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2" fontId="16" fillId="0" borderId="3" xfId="3" applyNumberFormat="1" applyFont="1" applyBorder="1" applyAlignment="1">
      <alignment horizontal="left" vertical="center" wrapText="1"/>
    </xf>
    <xf numFmtId="0" fontId="16" fillId="0" borderId="3" xfId="3" applyFont="1" applyBorder="1" applyAlignment="1">
      <alignment horizontal="left" vertical="center" wrapText="1"/>
    </xf>
    <xf numFmtId="0" fontId="16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 wrapText="1"/>
    </xf>
    <xf numFmtId="167" fontId="16" fillId="0" borderId="3" xfId="0" applyNumberFormat="1" applyFont="1" applyBorder="1" applyAlignment="1">
      <alignment horizontal="center" vertical="center" wrapText="1"/>
    </xf>
    <xf numFmtId="168" fontId="16" fillId="0" borderId="3" xfId="0" applyNumberFormat="1" applyFont="1" applyBorder="1" applyAlignment="1">
      <alignment horizontal="center" vertical="center" wrapText="1"/>
    </xf>
    <xf numFmtId="167" fontId="16" fillId="0" borderId="3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 applyAlignment="1">
      <alignment horizontal="center" vertical="center"/>
    </xf>
    <xf numFmtId="167" fontId="14" fillId="0" borderId="0" xfId="0" applyNumberFormat="1" applyFont="1"/>
    <xf numFmtId="0" fontId="7" fillId="0" borderId="6" xfId="0" applyFont="1" applyBorder="1" applyAlignment="1">
      <alignment horizontal="center" vertical="center" wrapText="1"/>
    </xf>
    <xf numFmtId="171" fontId="24" fillId="0" borderId="0" xfId="0" applyNumberFormat="1" applyFont="1" applyAlignment="1">
      <alignment horizontal="center" vertical="center"/>
    </xf>
    <xf numFmtId="49" fontId="16" fillId="0" borderId="3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left" vertical="center" wrapText="1"/>
    </xf>
    <xf numFmtId="2" fontId="6" fillId="0" borderId="3" xfId="3" applyNumberFormat="1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167" fontId="16" fillId="0" borderId="8" xfId="0" applyNumberFormat="1" applyFont="1" applyBorder="1" applyAlignment="1">
      <alignment horizontal="center" vertical="center" wrapText="1"/>
    </xf>
    <xf numFmtId="0" fontId="22" fillId="2" borderId="0" xfId="0" applyFont="1" applyFill="1"/>
    <xf numFmtId="167" fontId="26" fillId="0" borderId="3" xfId="0" applyNumberFormat="1" applyFont="1" applyBorder="1" applyAlignment="1">
      <alignment horizontal="center" vertical="center" wrapText="1"/>
    </xf>
    <xf numFmtId="0" fontId="27" fillId="0" borderId="0" xfId="0" applyFont="1"/>
    <xf numFmtId="167" fontId="28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2" fontId="6" fillId="0" borderId="6" xfId="3" applyNumberFormat="1" applyFont="1" applyBorder="1" applyAlignment="1">
      <alignment horizontal="left" vertical="center" wrapText="1"/>
    </xf>
    <xf numFmtId="2" fontId="6" fillId="0" borderId="3" xfId="3" applyNumberFormat="1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2" fontId="31" fillId="0" borderId="0" xfId="0" applyNumberFormat="1" applyFont="1" applyAlignment="1">
      <alignment horizontal="center" vertical="center"/>
    </xf>
    <xf numFmtId="172" fontId="31" fillId="0" borderId="0" xfId="0" applyNumberFormat="1" applyFont="1" applyAlignment="1">
      <alignment horizontal="center" vertical="center"/>
    </xf>
    <xf numFmtId="168" fontId="31" fillId="0" borderId="0" xfId="0" applyNumberFormat="1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168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72" fontId="3" fillId="0" borderId="0" xfId="0" applyNumberFormat="1" applyFont="1"/>
    <xf numFmtId="2" fontId="1" fillId="0" borderId="0" xfId="0" applyNumberFormat="1" applyFont="1"/>
    <xf numFmtId="172" fontId="1" fillId="0" borderId="0" xfId="0" applyNumberFormat="1" applyFont="1"/>
    <xf numFmtId="168" fontId="2" fillId="0" borderId="0" xfId="0" applyNumberFormat="1" applyFont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67" fontId="7" fillId="0" borderId="14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167" fontId="6" fillId="0" borderId="14" xfId="0" applyNumberFormat="1" applyFont="1" applyBorder="1" applyAlignment="1">
      <alignment horizontal="center" vertical="center"/>
    </xf>
    <xf numFmtId="167" fontId="16" fillId="0" borderId="14" xfId="0" applyNumberFormat="1" applyFont="1" applyBorder="1" applyAlignment="1">
      <alignment horizontal="center" vertical="center"/>
    </xf>
    <xf numFmtId="49" fontId="16" fillId="0" borderId="13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49" fontId="16" fillId="0" borderId="13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167" fontId="7" fillId="0" borderId="14" xfId="0" applyNumberFormat="1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49" fontId="6" fillId="0" borderId="15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167" fontId="6" fillId="0" borderId="16" xfId="0" applyNumberFormat="1" applyFont="1" applyBorder="1" applyAlignment="1">
      <alignment horizontal="center" vertical="center" wrapText="1"/>
    </xf>
    <xf numFmtId="167" fontId="6" fillId="0" borderId="17" xfId="0" applyNumberFormat="1" applyFont="1" applyBorder="1" applyAlignment="1">
      <alignment horizontal="center" vertical="center" wrapText="1"/>
    </xf>
    <xf numFmtId="167" fontId="1" fillId="0" borderId="0" xfId="0" applyNumberFormat="1" applyFont="1"/>
    <xf numFmtId="170" fontId="6" fillId="0" borderId="3" xfId="0" applyNumberFormat="1" applyFont="1" applyBorder="1"/>
    <xf numFmtId="170" fontId="16" fillId="0" borderId="3" xfId="0" applyNumberFormat="1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168" fontId="16" fillId="0" borderId="3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7" fontId="6" fillId="0" borderId="14" xfId="0" applyNumberFormat="1" applyFont="1" applyBorder="1" applyAlignment="1">
      <alignment horizontal="center" vertical="center" wrapText="1"/>
    </xf>
    <xf numFmtId="167" fontId="16" fillId="0" borderId="14" xfId="0" applyNumberFormat="1" applyFont="1" applyBorder="1" applyAlignment="1">
      <alignment horizontal="center" vertical="center" wrapText="1"/>
    </xf>
    <xf numFmtId="168" fontId="6" fillId="0" borderId="3" xfId="0" applyNumberFormat="1" applyFont="1" applyBorder="1" applyAlignment="1">
      <alignment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16" fillId="0" borderId="3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/>
    </xf>
    <xf numFmtId="2" fontId="16" fillId="0" borderId="3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/>
    </xf>
    <xf numFmtId="2" fontId="16" fillId="0" borderId="3" xfId="0" applyNumberFormat="1" applyFont="1" applyBorder="1" applyAlignment="1">
      <alignment horizontal="center"/>
    </xf>
    <xf numFmtId="4" fontId="6" fillId="0" borderId="3" xfId="0" applyNumberFormat="1" applyFont="1" applyBorder="1" applyAlignment="1">
      <alignment horizontal="center" vertical="center" wrapText="1"/>
    </xf>
    <xf numFmtId="0" fontId="2" fillId="0" borderId="3" xfId="7" applyFont="1" applyBorder="1" applyAlignment="1">
      <alignment horizontal="center" vertical="center"/>
    </xf>
    <xf numFmtId="0" fontId="27" fillId="0" borderId="3" xfId="0" applyFont="1" applyBorder="1"/>
    <xf numFmtId="0" fontId="2" fillId="2" borderId="3" xfId="7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 wrapText="1"/>
    </xf>
    <xf numFmtId="168" fontId="7" fillId="0" borderId="14" xfId="0" applyNumberFormat="1" applyFont="1" applyBorder="1" applyAlignment="1">
      <alignment horizontal="center" vertical="center" wrapText="1"/>
    </xf>
    <xf numFmtId="168" fontId="6" fillId="0" borderId="14" xfId="0" applyNumberFormat="1" applyFont="1" applyBorder="1" applyAlignment="1">
      <alignment horizontal="center" vertical="center" wrapText="1"/>
    </xf>
    <xf numFmtId="168" fontId="16" fillId="0" borderId="14" xfId="0" applyNumberFormat="1" applyFont="1" applyBorder="1" applyAlignment="1">
      <alignment horizontal="center" vertical="center" wrapText="1"/>
    </xf>
    <xf numFmtId="167" fontId="6" fillId="0" borderId="24" xfId="0" applyNumberFormat="1" applyFont="1" applyBorder="1" applyAlignment="1">
      <alignment horizontal="center" vertical="center" wrapText="1"/>
    </xf>
    <xf numFmtId="167" fontId="6" fillId="0" borderId="16" xfId="0" applyNumberFormat="1" applyFont="1" applyBorder="1" applyAlignment="1">
      <alignment horizontal="center" vertical="center"/>
    </xf>
    <xf numFmtId="167" fontId="6" fillId="0" borderId="17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9" fontId="16" fillId="0" borderId="13" xfId="0" applyNumberFormat="1" applyFont="1" applyBorder="1" applyAlignment="1">
      <alignment horizontal="center" vertical="center" wrapText="1"/>
    </xf>
    <xf numFmtId="49" fontId="16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1" fillId="0" borderId="0" xfId="0" applyFont="1" applyAlignment="1">
      <alignment horizontal="right" vertical="top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6" fillId="0" borderId="14" xfId="0" applyFont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 textRotation="90" wrapText="1"/>
    </xf>
    <xf numFmtId="0" fontId="7" fillId="0" borderId="6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textRotation="90" wrapText="1"/>
    </xf>
    <xf numFmtId="0" fontId="2" fillId="0" borderId="3" xfId="7" applyFont="1" applyFill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</cellXfs>
  <cellStyles count="8">
    <cellStyle name="Денежный 2" xfId="2" xr:uid="{00000000-0005-0000-0000-000000000000}"/>
    <cellStyle name="Обычный" xfId="0" builtinId="0"/>
    <cellStyle name="Обычный 2" xfId="1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7" xfId="7" xr:uid="{00000000-0005-0000-0000-000005000000}"/>
    <cellStyle name="Финансовый 2" xfId="5" xr:uid="{00000000-0005-0000-0000-000006000000}"/>
    <cellStyle name="Финансовый 3" xfId="6" xr:uid="{00000000-0005-0000-0000-000007000000}"/>
  </cellStyles>
  <dxfs count="0"/>
  <tableStyles count="0" defaultTableStyle="TableStyleMedium9" defaultPivotStyle="PivotStyleLight16"/>
  <colors>
    <mruColors>
      <color rgb="FFDBEEF3"/>
      <color rgb="FF99FFCC"/>
      <color rgb="FFDBE5F1"/>
      <color rgb="FFB2A1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27"/>
  <sheetViews>
    <sheetView tabSelected="1" view="pageBreakPreview" zoomScale="55" zoomScaleNormal="55" zoomScaleSheetLayoutView="55" zoomScalePageLayoutView="55" workbookViewId="0">
      <selection activeCell="U16" sqref="U16"/>
    </sheetView>
  </sheetViews>
  <sheetFormatPr defaultColWidth="8.85546875" defaultRowHeight="18.75" outlineLevelRow="1" outlineLevelCol="2" x14ac:dyDescent="0.25"/>
  <cols>
    <col min="1" max="1" width="19" style="36" customWidth="1"/>
    <col min="2" max="2" width="99.28515625" style="4" customWidth="1"/>
    <col min="3" max="3" width="22.140625" style="4" customWidth="1"/>
    <col min="4" max="4" width="12" style="4" customWidth="1" outlineLevel="2"/>
    <col min="5" max="5" width="16" style="4" customWidth="1" outlineLevel="2"/>
    <col min="6" max="6" width="15.28515625" style="4" customWidth="1" outlineLevel="2"/>
    <col min="7" max="7" width="14.85546875" style="4" customWidth="1" outlineLevel="2"/>
    <col min="8" max="8" width="14.7109375" style="4" customWidth="1" outlineLevel="2"/>
    <col min="9" max="9" width="14.42578125" style="4" customWidth="1" outlineLevel="2"/>
    <col min="10" max="10" width="12.5703125" style="4" customWidth="1" outlineLevel="2"/>
    <col min="11" max="11" width="14.7109375" style="4" customWidth="1" outlineLevel="2" collapsed="1"/>
    <col min="12" max="13" width="14.7109375" style="4" customWidth="1" outlineLevel="2"/>
    <col min="14" max="14" width="16.5703125" style="4" customWidth="1" outlineLevel="1"/>
    <col min="15" max="15" width="15.85546875" style="4" customWidth="1"/>
    <col min="16" max="16" width="16.7109375" style="4" customWidth="1"/>
    <col min="17" max="19" width="15.7109375" style="4" customWidth="1" outlineLevel="2"/>
    <col min="20" max="20" width="15.7109375" style="4" customWidth="1" outlineLevel="1"/>
    <col min="21" max="22" width="15.7109375" style="4" customWidth="1"/>
    <col min="23" max="23" width="8.85546875" style="93"/>
    <col min="24" max="24" width="8.85546875" style="100"/>
    <col min="25" max="25" width="12.42578125" style="100" customWidth="1"/>
    <col min="26" max="26" width="8.85546875" style="100"/>
    <col min="27" max="27" width="9.85546875" style="100" customWidth="1"/>
    <col min="28" max="34" width="8.85546875" style="100"/>
  </cols>
  <sheetData>
    <row r="1" spans="1:32" ht="49.5" customHeight="1" outlineLevel="1" x14ac:dyDescent="0.25">
      <c r="P1" s="18"/>
      <c r="Q1" s="18"/>
      <c r="S1" s="19"/>
      <c r="T1" s="170" t="s">
        <v>11</v>
      </c>
      <c r="U1" s="170"/>
      <c r="V1" s="170"/>
    </row>
    <row r="2" spans="1:32" outlineLevel="1" x14ac:dyDescent="0.3">
      <c r="P2" s="18"/>
      <c r="Q2" s="18"/>
      <c r="S2" s="20"/>
      <c r="T2" s="171" t="s">
        <v>12</v>
      </c>
      <c r="U2" s="171"/>
      <c r="V2" s="171"/>
    </row>
    <row r="3" spans="1:32" outlineLevel="1" x14ac:dyDescent="0.3">
      <c r="P3" s="18"/>
      <c r="Q3" s="18"/>
      <c r="S3" s="20"/>
      <c r="T3" s="171" t="s">
        <v>342</v>
      </c>
      <c r="U3" s="171"/>
      <c r="V3" s="171"/>
    </row>
    <row r="4" spans="1:32" ht="18.75" customHeight="1" outlineLevel="1" x14ac:dyDescent="0.25">
      <c r="P4" s="18"/>
      <c r="Q4" s="18"/>
      <c r="S4" s="21"/>
      <c r="T4" s="172" t="s">
        <v>92</v>
      </c>
      <c r="U4" s="172"/>
      <c r="V4" s="172"/>
    </row>
    <row r="5" spans="1:32" outlineLevel="1" x14ac:dyDescent="0.25">
      <c r="P5" s="18"/>
      <c r="Q5" s="18"/>
      <c r="S5" s="22"/>
      <c r="T5" s="158" t="s">
        <v>343</v>
      </c>
      <c r="U5" s="158"/>
      <c r="V5" s="158"/>
    </row>
    <row r="6" spans="1:32" outlineLevel="1" x14ac:dyDescent="0.3">
      <c r="P6" s="23"/>
      <c r="Q6" s="23"/>
      <c r="R6" s="14"/>
      <c r="S6" s="14"/>
      <c r="T6" s="169"/>
      <c r="U6" s="169"/>
      <c r="V6" s="169"/>
    </row>
    <row r="7" spans="1:32" outlineLevel="1" x14ac:dyDescent="0.25">
      <c r="P7" s="23"/>
      <c r="Q7" s="23"/>
      <c r="S7" s="24"/>
      <c r="T7" s="161" t="s">
        <v>13</v>
      </c>
      <c r="U7" s="161"/>
      <c r="V7" s="161"/>
    </row>
    <row r="8" spans="1:32" ht="18" customHeight="1" outlineLevel="1" x14ac:dyDescent="0.3">
      <c r="P8" s="162" t="s">
        <v>408</v>
      </c>
      <c r="Q8" s="162"/>
      <c r="R8" s="162"/>
      <c r="S8" s="162"/>
      <c r="T8" s="162"/>
      <c r="U8" s="162"/>
      <c r="V8" s="162"/>
    </row>
    <row r="9" spans="1:32" outlineLevel="1" x14ac:dyDescent="0.3">
      <c r="P9" s="23"/>
      <c r="Q9" s="23"/>
      <c r="R9" s="14"/>
      <c r="S9" s="14"/>
      <c r="T9" s="14"/>
      <c r="U9" s="14"/>
      <c r="V9" s="25" t="s">
        <v>14</v>
      </c>
    </row>
    <row r="10" spans="1:32" ht="22.5" x14ac:dyDescent="0.25">
      <c r="A10" s="163" t="s">
        <v>126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79"/>
    </row>
    <row r="11" spans="1:32" ht="22.5" x14ac:dyDescent="0.25">
      <c r="A11" s="163" t="s">
        <v>159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79"/>
    </row>
    <row r="12" spans="1:32" ht="19.5" thickBot="1" x14ac:dyDescent="0.3"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77"/>
      <c r="U12" s="89"/>
      <c r="V12" s="15"/>
    </row>
    <row r="13" spans="1:32" ht="49.5" customHeight="1" x14ac:dyDescent="0.25">
      <c r="A13" s="164" t="s">
        <v>0</v>
      </c>
      <c r="B13" s="166" t="s">
        <v>1</v>
      </c>
      <c r="C13" s="166" t="s">
        <v>369</v>
      </c>
      <c r="D13" s="166" t="s">
        <v>118</v>
      </c>
      <c r="E13" s="166" t="s">
        <v>100</v>
      </c>
      <c r="F13" s="166" t="s">
        <v>98</v>
      </c>
      <c r="G13" s="166" t="s">
        <v>99</v>
      </c>
      <c r="H13" s="166" t="s">
        <v>101</v>
      </c>
      <c r="I13" s="166" t="s">
        <v>96</v>
      </c>
      <c r="J13" s="166" t="s">
        <v>97</v>
      </c>
      <c r="K13" s="166" t="s">
        <v>4</v>
      </c>
      <c r="L13" s="166"/>
      <c r="M13" s="166"/>
      <c r="N13" s="166"/>
      <c r="O13" s="166"/>
      <c r="P13" s="166"/>
      <c r="Q13" s="166" t="s">
        <v>6</v>
      </c>
      <c r="R13" s="166"/>
      <c r="S13" s="166"/>
      <c r="T13" s="166"/>
      <c r="U13" s="166"/>
      <c r="V13" s="168"/>
      <c r="AA13" s="158"/>
      <c r="AB13" s="158"/>
    </row>
    <row r="14" spans="1:32" ht="57" customHeight="1" x14ac:dyDescent="0.25">
      <c r="A14" s="165"/>
      <c r="B14" s="167"/>
      <c r="C14" s="167"/>
      <c r="D14" s="167"/>
      <c r="E14" s="167"/>
      <c r="F14" s="167"/>
      <c r="G14" s="167"/>
      <c r="H14" s="167"/>
      <c r="I14" s="167"/>
      <c r="J14" s="167"/>
      <c r="K14" s="35" t="s">
        <v>111</v>
      </c>
      <c r="L14" s="35" t="s">
        <v>112</v>
      </c>
      <c r="M14" s="35" t="s">
        <v>113</v>
      </c>
      <c r="N14" s="35" t="s">
        <v>114</v>
      </c>
      <c r="O14" s="35" t="s">
        <v>115</v>
      </c>
      <c r="P14" s="35" t="s">
        <v>5</v>
      </c>
      <c r="Q14" s="35" t="s">
        <v>111</v>
      </c>
      <c r="R14" s="35" t="s">
        <v>112</v>
      </c>
      <c r="S14" s="35" t="s">
        <v>113</v>
      </c>
      <c r="T14" s="35" t="s">
        <v>114</v>
      </c>
      <c r="U14" s="35" t="s">
        <v>115</v>
      </c>
      <c r="V14" s="113" t="s">
        <v>5</v>
      </c>
      <c r="W14" s="157"/>
      <c r="X14" s="157"/>
      <c r="Y14" s="157"/>
      <c r="Z14" s="157"/>
      <c r="AA14" s="99"/>
      <c r="AB14" s="99"/>
    </row>
    <row r="15" spans="1:32" ht="49.5" customHeight="1" x14ac:dyDescent="0.25">
      <c r="A15" s="114"/>
      <c r="B15" s="38"/>
      <c r="C15" s="38"/>
      <c r="D15" s="37" t="s">
        <v>2</v>
      </c>
      <c r="E15" s="35" t="s">
        <v>95</v>
      </c>
      <c r="F15" s="35"/>
      <c r="G15" s="35"/>
      <c r="H15" s="35" t="s">
        <v>3</v>
      </c>
      <c r="I15" s="35" t="s">
        <v>3</v>
      </c>
      <c r="J15" s="35" t="s">
        <v>3</v>
      </c>
      <c r="K15" s="35" t="s">
        <v>95</v>
      </c>
      <c r="L15" s="35" t="s">
        <v>95</v>
      </c>
      <c r="M15" s="35" t="s">
        <v>95</v>
      </c>
      <c r="N15" s="35" t="s">
        <v>95</v>
      </c>
      <c r="O15" s="35" t="s">
        <v>95</v>
      </c>
      <c r="P15" s="35" t="s">
        <v>95</v>
      </c>
      <c r="Q15" s="35" t="s">
        <v>3</v>
      </c>
      <c r="R15" s="35" t="s">
        <v>3</v>
      </c>
      <c r="S15" s="35" t="s">
        <v>3</v>
      </c>
      <c r="T15" s="35" t="s">
        <v>3</v>
      </c>
      <c r="U15" s="35" t="s">
        <v>3</v>
      </c>
      <c r="V15" s="113" t="s">
        <v>3</v>
      </c>
      <c r="W15" s="95"/>
      <c r="X15" s="95"/>
      <c r="Y15" s="95"/>
      <c r="Z15" s="95"/>
      <c r="AA15" s="95"/>
      <c r="AB15" s="95"/>
    </row>
    <row r="16" spans="1:32" ht="57.75" customHeight="1" x14ac:dyDescent="0.3">
      <c r="A16" s="115"/>
      <c r="B16" s="37" t="s">
        <v>7</v>
      </c>
      <c r="C16" s="37"/>
      <c r="D16" s="26"/>
      <c r="E16" s="35" t="s">
        <v>413</v>
      </c>
      <c r="F16" s="26"/>
      <c r="G16" s="26"/>
      <c r="H16" s="16"/>
      <c r="I16" s="16"/>
      <c r="J16" s="16"/>
      <c r="K16" s="27" t="s">
        <v>221</v>
      </c>
      <c r="L16" s="27" t="s">
        <v>158</v>
      </c>
      <c r="M16" s="27" t="s">
        <v>310</v>
      </c>
      <c r="N16" s="27" t="s">
        <v>359</v>
      </c>
      <c r="O16" s="27" t="s">
        <v>419</v>
      </c>
      <c r="P16" s="27" t="s">
        <v>417</v>
      </c>
      <c r="Q16" s="16">
        <f t="shared" ref="Q16:V16" si="0">Q17+Q66</f>
        <v>386.78164260350002</v>
      </c>
      <c r="R16" s="16">
        <f t="shared" si="0"/>
        <v>399.76824856536405</v>
      </c>
      <c r="S16" s="16">
        <f t="shared" si="0"/>
        <v>505.17824829762685</v>
      </c>
      <c r="T16" s="16">
        <f t="shared" si="0"/>
        <v>466.40111461000004</v>
      </c>
      <c r="U16" s="16">
        <f t="shared" si="0"/>
        <v>622.508194</v>
      </c>
      <c r="V16" s="116">
        <f t="shared" si="0"/>
        <v>2380.6374480764907</v>
      </c>
      <c r="W16" s="95"/>
      <c r="X16" s="95"/>
      <c r="Y16" s="105"/>
      <c r="Z16" s="103"/>
      <c r="AA16" s="105"/>
      <c r="AB16" s="95"/>
      <c r="AD16" s="107"/>
      <c r="AF16" s="108"/>
    </row>
    <row r="17" spans="1:34" ht="75" customHeight="1" x14ac:dyDescent="0.3">
      <c r="A17" s="115">
        <v>1</v>
      </c>
      <c r="B17" s="35" t="s">
        <v>8</v>
      </c>
      <c r="C17" s="35"/>
      <c r="D17" s="26"/>
      <c r="E17" s="35" t="str">
        <f>E18</f>
        <v>136,5 МВА
78,69 км</v>
      </c>
      <c r="F17" s="26"/>
      <c r="G17" s="26"/>
      <c r="H17" s="16"/>
      <c r="I17" s="16"/>
      <c r="J17" s="16"/>
      <c r="K17" s="35" t="str">
        <f t="shared" ref="K17:O17" si="1">K18</f>
        <v>4,87 МВА
15,7 км</v>
      </c>
      <c r="L17" s="35" t="str">
        <f t="shared" si="1"/>
        <v>7,2 МВА
12,2 км</v>
      </c>
      <c r="M17" s="35" t="str">
        <f>M18</f>
        <v>17,28 МВА
16,2 км</v>
      </c>
      <c r="N17" s="35" t="str">
        <f>N18</f>
        <v>5,51 МВА
10,73 км</v>
      </c>
      <c r="O17" s="35" t="str">
        <f t="shared" si="1"/>
        <v>61,64 МВА
23,86 км</v>
      </c>
      <c r="P17" s="35" t="str">
        <f>P18</f>
        <v>96,5 МВА
78,69 км</v>
      </c>
      <c r="Q17" s="16">
        <f t="shared" ref="Q17:V17" si="2">Q18+Q59</f>
        <v>65.879854100000003</v>
      </c>
      <c r="R17" s="16">
        <f t="shared" si="2"/>
        <v>156.04181983268001</v>
      </c>
      <c r="S17" s="16">
        <f t="shared" si="2"/>
        <v>232.90979310445121</v>
      </c>
      <c r="T17" s="16">
        <f t="shared" si="2"/>
        <v>222.60059591000001</v>
      </c>
      <c r="U17" s="16">
        <f t="shared" si="2"/>
        <v>276.09596099999999</v>
      </c>
      <c r="V17" s="116">
        <f t="shared" si="2"/>
        <v>953.52802394713126</v>
      </c>
      <c r="W17" s="95"/>
      <c r="X17" s="95"/>
      <c r="Y17" s="95"/>
      <c r="Z17" s="95"/>
    </row>
    <row r="18" spans="1:34" ht="85.9" customHeight="1" x14ac:dyDescent="0.3">
      <c r="A18" s="117" t="s">
        <v>10</v>
      </c>
      <c r="B18" s="35" t="s">
        <v>9</v>
      </c>
      <c r="C18" s="35"/>
      <c r="D18" s="26"/>
      <c r="E18" s="35" t="s">
        <v>431</v>
      </c>
      <c r="F18" s="131"/>
      <c r="G18" s="26"/>
      <c r="H18" s="16"/>
      <c r="I18" s="16"/>
      <c r="J18" s="16"/>
      <c r="K18" s="35" t="s">
        <v>155</v>
      </c>
      <c r="L18" s="35" t="s">
        <v>156</v>
      </c>
      <c r="M18" s="35" t="s">
        <v>241</v>
      </c>
      <c r="N18" s="35" t="s">
        <v>358</v>
      </c>
      <c r="O18" s="35" t="s">
        <v>429</v>
      </c>
      <c r="P18" s="35" t="s">
        <v>430</v>
      </c>
      <c r="Q18" s="16">
        <f>SUM(Q19:Q40)</f>
        <v>45.879854100000003</v>
      </c>
      <c r="R18" s="16">
        <f>SUM(R19:R40)</f>
        <v>131.04181983268001</v>
      </c>
      <c r="S18" s="16">
        <f>SUM(S19:S40)</f>
        <v>202.90979310445121</v>
      </c>
      <c r="T18" s="16">
        <f>T19+T23+T28+T29+T40+T41</f>
        <v>207.60059591000001</v>
      </c>
      <c r="U18" s="16">
        <f>SUM(U19:U45)</f>
        <v>209.99700000000001</v>
      </c>
      <c r="V18" s="116">
        <f>SUM(V19:V45)</f>
        <v>797.42906294713123</v>
      </c>
      <c r="W18" s="95"/>
      <c r="X18" s="96"/>
      <c r="Y18" s="103"/>
      <c r="Z18" s="96"/>
      <c r="AA18" s="103"/>
      <c r="AB18" s="96"/>
    </row>
    <row r="19" spans="1:34" ht="88.5" customHeight="1" x14ac:dyDescent="0.25">
      <c r="A19" s="117" t="s">
        <v>15</v>
      </c>
      <c r="B19" s="9" t="s">
        <v>252</v>
      </c>
      <c r="C19" s="146" t="s">
        <v>370</v>
      </c>
      <c r="D19" s="8" t="s">
        <v>16</v>
      </c>
      <c r="E19" s="8" t="str">
        <f>P19</f>
        <v>22,72 МВА
24,12 км 
ЯКНО-2шт</v>
      </c>
      <c r="F19" s="12">
        <v>2020</v>
      </c>
      <c r="G19" s="12">
        <v>2024</v>
      </c>
      <c r="H19" s="7"/>
      <c r="I19" s="7"/>
      <c r="J19" s="7"/>
      <c r="K19" s="8" t="s">
        <v>102</v>
      </c>
      <c r="L19" s="8" t="s">
        <v>142</v>
      </c>
      <c r="M19" s="8" t="s">
        <v>230</v>
      </c>
      <c r="N19" s="8" t="s">
        <v>337</v>
      </c>
      <c r="O19" s="8" t="s">
        <v>438</v>
      </c>
      <c r="P19" s="8" t="s">
        <v>439</v>
      </c>
      <c r="Q19" s="6">
        <v>17.989024400000002</v>
      </c>
      <c r="R19" s="6">
        <v>18.160499999999999</v>
      </c>
      <c r="S19" s="6">
        <v>26</v>
      </c>
      <c r="T19" s="5">
        <f>SUM(T20:T22)</f>
        <v>27.70870665</v>
      </c>
      <c r="U19" s="6">
        <f>25+25</f>
        <v>50</v>
      </c>
      <c r="V19" s="118">
        <f>Q19+R19+S19+T19+U19</f>
        <v>139.85823105</v>
      </c>
    </row>
    <row r="20" spans="1:34" s="73" customFormat="1" ht="88.5" customHeight="1" outlineLevel="1" x14ac:dyDescent="0.25">
      <c r="A20" s="117"/>
      <c r="B20" s="65" t="s">
        <v>244</v>
      </c>
      <c r="C20" s="147"/>
      <c r="D20" s="69"/>
      <c r="E20" s="69"/>
      <c r="F20" s="132"/>
      <c r="G20" s="133"/>
      <c r="H20" s="72"/>
      <c r="I20" s="72"/>
      <c r="J20" s="72"/>
      <c r="K20" s="69"/>
      <c r="L20" s="69"/>
      <c r="M20" s="69"/>
      <c r="N20" s="69" t="s">
        <v>313</v>
      </c>
      <c r="O20" s="69"/>
      <c r="P20" s="69"/>
      <c r="Q20" s="71"/>
      <c r="R20" s="71"/>
      <c r="S20" s="71"/>
      <c r="T20" s="70">
        <v>3.5575379900000001</v>
      </c>
      <c r="U20" s="71"/>
      <c r="V20" s="119"/>
      <c r="W20" s="94"/>
      <c r="X20" s="101"/>
      <c r="Y20" s="101"/>
      <c r="Z20" s="101"/>
      <c r="AA20" s="101"/>
      <c r="AB20" s="101"/>
      <c r="AC20" s="101"/>
      <c r="AD20" s="101"/>
      <c r="AE20" s="101"/>
      <c r="AF20" s="101"/>
      <c r="AG20" s="101"/>
      <c r="AH20" s="101"/>
    </row>
    <row r="21" spans="1:34" s="73" customFormat="1" ht="88.5" customHeight="1" outlineLevel="1" x14ac:dyDescent="0.25">
      <c r="A21" s="120"/>
      <c r="B21" s="66" t="s">
        <v>273</v>
      </c>
      <c r="C21" s="147"/>
      <c r="D21" s="69"/>
      <c r="E21" s="69"/>
      <c r="F21" s="133"/>
      <c r="G21" s="133"/>
      <c r="H21" s="72"/>
      <c r="I21" s="72"/>
      <c r="J21" s="72"/>
      <c r="K21" s="69"/>
      <c r="L21" s="69"/>
      <c r="M21" s="69"/>
      <c r="N21" s="69" t="s">
        <v>312</v>
      </c>
      <c r="O21" s="69"/>
      <c r="P21" s="69"/>
      <c r="Q21" s="71"/>
      <c r="R21" s="71"/>
      <c r="S21" s="71"/>
      <c r="T21" s="134">
        <v>4.3135640000000004</v>
      </c>
      <c r="U21" s="71"/>
      <c r="V21" s="119"/>
      <c r="W21" s="94"/>
      <c r="X21" s="101"/>
      <c r="Y21" s="101"/>
      <c r="Z21" s="101"/>
      <c r="AA21" s="101"/>
      <c r="AB21" s="101"/>
      <c r="AC21" s="101"/>
      <c r="AD21" s="101"/>
      <c r="AE21" s="101"/>
      <c r="AF21" s="101"/>
      <c r="AG21" s="101"/>
      <c r="AH21" s="101"/>
    </row>
    <row r="22" spans="1:34" s="73" customFormat="1" ht="102" customHeight="1" outlineLevel="1" x14ac:dyDescent="0.25">
      <c r="A22" s="120"/>
      <c r="B22" s="66" t="s">
        <v>362</v>
      </c>
      <c r="C22" s="147"/>
      <c r="D22" s="69"/>
      <c r="E22" s="69"/>
      <c r="F22" s="133"/>
      <c r="G22" s="133"/>
      <c r="H22" s="72"/>
      <c r="I22" s="72"/>
      <c r="J22" s="72"/>
      <c r="K22" s="69"/>
      <c r="L22" s="69"/>
      <c r="M22" s="69"/>
      <c r="N22" s="69" t="s">
        <v>344</v>
      </c>
      <c r="O22" s="69"/>
      <c r="P22" s="69"/>
      <c r="Q22" s="71"/>
      <c r="R22" s="71"/>
      <c r="S22" s="71"/>
      <c r="T22" s="134">
        <v>19.83760466</v>
      </c>
      <c r="U22" s="71"/>
      <c r="V22" s="119"/>
      <c r="W22" s="94"/>
      <c r="X22" s="101"/>
      <c r="Y22" s="101"/>
      <c r="Z22" s="101"/>
      <c r="AA22" s="101"/>
      <c r="AB22" s="101"/>
      <c r="AC22" s="101"/>
      <c r="AD22" s="101"/>
      <c r="AE22" s="101"/>
      <c r="AF22" s="101"/>
      <c r="AG22" s="101"/>
      <c r="AH22" s="101"/>
    </row>
    <row r="23" spans="1:34" ht="88.5" customHeight="1" x14ac:dyDescent="0.25">
      <c r="A23" s="117" t="s">
        <v>18</v>
      </c>
      <c r="B23" s="9" t="s">
        <v>253</v>
      </c>
      <c r="C23" s="146" t="s">
        <v>371</v>
      </c>
      <c r="D23" s="8" t="s">
        <v>16</v>
      </c>
      <c r="E23" s="8" t="str">
        <f t="shared" ref="E23:E28" si="3">P23</f>
        <v>11,6 МВА
12,1 км</v>
      </c>
      <c r="F23" s="12">
        <v>2020</v>
      </c>
      <c r="G23" s="12">
        <v>2024</v>
      </c>
      <c r="H23" s="7"/>
      <c r="I23" s="7"/>
      <c r="J23" s="7"/>
      <c r="K23" s="8" t="s">
        <v>103</v>
      </c>
      <c r="L23" s="8" t="s">
        <v>141</v>
      </c>
      <c r="M23" s="8" t="s">
        <v>225</v>
      </c>
      <c r="N23" s="8" t="s">
        <v>277</v>
      </c>
      <c r="O23" s="8"/>
      <c r="P23" s="8" t="s">
        <v>440</v>
      </c>
      <c r="Q23" s="6">
        <v>8.2472742000000014</v>
      </c>
      <c r="R23" s="6">
        <v>7.8474901408000015</v>
      </c>
      <c r="S23" s="6">
        <v>12.033001051999999</v>
      </c>
      <c r="T23" s="5">
        <f>SUM(T24:T27)</f>
        <v>11.748471839999999</v>
      </c>
      <c r="U23" s="6"/>
      <c r="V23" s="118">
        <f>Q23+R23+S23+T23+U23</f>
        <v>39.876237232800001</v>
      </c>
    </row>
    <row r="24" spans="1:34" s="73" customFormat="1" ht="108" customHeight="1" outlineLevel="1" x14ac:dyDescent="0.25">
      <c r="A24" s="122"/>
      <c r="B24" s="65" t="s">
        <v>275</v>
      </c>
      <c r="C24" s="147"/>
      <c r="D24" s="69"/>
      <c r="E24" s="69"/>
      <c r="F24" s="133"/>
      <c r="G24" s="133"/>
      <c r="H24" s="72"/>
      <c r="I24" s="72"/>
      <c r="J24" s="72"/>
      <c r="K24" s="69"/>
      <c r="L24" s="69"/>
      <c r="M24" s="69"/>
      <c r="N24" s="69" t="s">
        <v>274</v>
      </c>
      <c r="O24" s="69"/>
      <c r="P24" s="69"/>
      <c r="Q24" s="71"/>
      <c r="R24" s="71"/>
      <c r="S24" s="71"/>
      <c r="T24" s="70">
        <v>4.5663204899999998</v>
      </c>
      <c r="U24" s="71"/>
      <c r="V24" s="119"/>
      <c r="W24" s="94"/>
      <c r="X24" s="101"/>
      <c r="Y24" s="101"/>
      <c r="Z24" s="101"/>
      <c r="AA24" s="101"/>
      <c r="AB24" s="101"/>
      <c r="AC24" s="101"/>
      <c r="AD24" s="101"/>
      <c r="AE24" s="101"/>
      <c r="AF24" s="101"/>
      <c r="AG24" s="101"/>
      <c r="AH24" s="101"/>
    </row>
    <row r="25" spans="1:34" s="73" customFormat="1" ht="107.25" customHeight="1" outlineLevel="1" x14ac:dyDescent="0.25">
      <c r="A25" s="122"/>
      <c r="B25" s="65" t="s">
        <v>276</v>
      </c>
      <c r="C25" s="147"/>
      <c r="D25" s="69"/>
      <c r="E25" s="69"/>
      <c r="F25" s="133"/>
      <c r="G25" s="133"/>
      <c r="H25" s="72"/>
      <c r="I25" s="72"/>
      <c r="J25" s="72"/>
      <c r="K25" s="69"/>
      <c r="L25" s="69"/>
      <c r="M25" s="69"/>
      <c r="N25" s="69" t="s">
        <v>274</v>
      </c>
      <c r="O25" s="69"/>
      <c r="P25" s="69"/>
      <c r="Q25" s="71"/>
      <c r="R25" s="71"/>
      <c r="S25" s="71"/>
      <c r="T25" s="70">
        <v>4.9350723300000006</v>
      </c>
      <c r="U25" s="71"/>
      <c r="V25" s="119"/>
      <c r="W25" s="94"/>
      <c r="X25" s="101"/>
      <c r="Y25" s="101"/>
      <c r="Z25" s="101"/>
      <c r="AA25" s="101"/>
      <c r="AB25" s="101"/>
      <c r="AC25" s="101"/>
      <c r="AD25" s="101"/>
      <c r="AE25" s="101"/>
      <c r="AF25" s="101"/>
      <c r="AG25" s="101"/>
      <c r="AH25" s="101"/>
    </row>
    <row r="26" spans="1:34" s="73" customFormat="1" ht="113.25" customHeight="1" outlineLevel="1" x14ac:dyDescent="0.25">
      <c r="A26" s="122"/>
      <c r="B26" s="65" t="s">
        <v>245</v>
      </c>
      <c r="C26" s="147"/>
      <c r="D26" s="69"/>
      <c r="E26" s="69"/>
      <c r="F26" s="133"/>
      <c r="G26" s="133"/>
      <c r="H26" s="72"/>
      <c r="I26" s="72"/>
      <c r="J26" s="72"/>
      <c r="K26" s="69"/>
      <c r="L26" s="69"/>
      <c r="M26" s="69"/>
      <c r="N26" s="69" t="s">
        <v>266</v>
      </c>
      <c r="O26" s="69"/>
      <c r="P26" s="69"/>
      <c r="Q26" s="71"/>
      <c r="R26" s="71"/>
      <c r="S26" s="71"/>
      <c r="T26" s="70">
        <v>1.0791291000000001</v>
      </c>
      <c r="U26" s="71"/>
      <c r="V26" s="119"/>
      <c r="W26" s="94"/>
      <c r="X26" s="101"/>
      <c r="Y26" s="101"/>
      <c r="Z26" s="101"/>
      <c r="AA26" s="101"/>
      <c r="AB26" s="101"/>
      <c r="AC26" s="101"/>
      <c r="AD26" s="101"/>
      <c r="AE26" s="101"/>
      <c r="AF26" s="101"/>
      <c r="AG26" s="101"/>
      <c r="AH26" s="101"/>
    </row>
    <row r="27" spans="1:34" s="73" customFormat="1" ht="104.25" customHeight="1" outlineLevel="1" x14ac:dyDescent="0.25">
      <c r="A27" s="122"/>
      <c r="B27" s="66" t="s">
        <v>246</v>
      </c>
      <c r="C27" s="66"/>
      <c r="D27" s="69"/>
      <c r="E27" s="69"/>
      <c r="F27" s="133"/>
      <c r="G27" s="133"/>
      <c r="H27" s="72"/>
      <c r="I27" s="72"/>
      <c r="J27" s="72"/>
      <c r="K27" s="69"/>
      <c r="L27" s="69"/>
      <c r="M27" s="69"/>
      <c r="N27" s="69" t="s">
        <v>278</v>
      </c>
      <c r="O27" s="69"/>
      <c r="P27" s="69"/>
      <c r="Q27" s="71"/>
      <c r="R27" s="71"/>
      <c r="S27" s="71"/>
      <c r="T27" s="70">
        <v>1.1679499200000001</v>
      </c>
      <c r="U27" s="71"/>
      <c r="V27" s="119"/>
      <c r="W27" s="94"/>
      <c r="X27" s="101"/>
      <c r="Y27" s="101"/>
      <c r="Z27" s="101"/>
      <c r="AA27" s="101"/>
      <c r="AB27" s="101"/>
      <c r="AC27" s="101"/>
      <c r="AD27" s="101"/>
      <c r="AE27" s="101"/>
      <c r="AF27" s="101"/>
      <c r="AG27" s="101"/>
      <c r="AH27" s="101"/>
    </row>
    <row r="28" spans="1:34" ht="88.5" customHeight="1" x14ac:dyDescent="0.25">
      <c r="A28" s="117" t="s">
        <v>20</v>
      </c>
      <c r="B28" s="9" t="s">
        <v>19</v>
      </c>
      <c r="C28" s="146" t="s">
        <v>372</v>
      </c>
      <c r="D28" s="8" t="s">
        <v>16</v>
      </c>
      <c r="E28" s="8" t="str">
        <f t="shared" si="3"/>
        <v>3,71 МВА
9,275 км</v>
      </c>
      <c r="F28" s="12">
        <v>2020</v>
      </c>
      <c r="G28" s="12">
        <v>2024</v>
      </c>
      <c r="H28" s="7"/>
      <c r="I28" s="7"/>
      <c r="J28" s="135"/>
      <c r="K28" s="8" t="s">
        <v>116</v>
      </c>
      <c r="L28" s="8" t="s">
        <v>140</v>
      </c>
      <c r="M28" s="8" t="s">
        <v>242</v>
      </c>
      <c r="N28" s="8"/>
      <c r="O28" s="8" t="s">
        <v>441</v>
      </c>
      <c r="P28" s="8" t="s">
        <v>442</v>
      </c>
      <c r="Q28" s="6">
        <v>9.3962813000000001</v>
      </c>
      <c r="R28" s="6">
        <v>9.8097176772000001</v>
      </c>
      <c r="S28" s="6">
        <v>15.447490999999999</v>
      </c>
      <c r="T28" s="5">
        <v>0</v>
      </c>
      <c r="U28" s="6">
        <v>2.1</v>
      </c>
      <c r="V28" s="118">
        <f>Q28+R28+S28+T28+U28</f>
        <v>36.753489977199997</v>
      </c>
    </row>
    <row r="29" spans="1:34" ht="88.5" customHeight="1" x14ac:dyDescent="0.25">
      <c r="A29" s="117" t="s">
        <v>21</v>
      </c>
      <c r="B29" s="9" t="s">
        <v>254</v>
      </c>
      <c r="C29" s="146" t="s">
        <v>373</v>
      </c>
      <c r="D29" s="8" t="s">
        <v>16</v>
      </c>
      <c r="E29" s="8" t="str">
        <f>P29</f>
        <v>6,22 МВА
11,08 км 
КСО-7шт</v>
      </c>
      <c r="F29" s="12">
        <v>2020</v>
      </c>
      <c r="G29" s="12">
        <v>2024</v>
      </c>
      <c r="H29" s="7"/>
      <c r="I29" s="7"/>
      <c r="J29" s="6"/>
      <c r="K29" s="8" t="s">
        <v>103</v>
      </c>
      <c r="L29" s="8" t="s">
        <v>143</v>
      </c>
      <c r="M29" s="8" t="s">
        <v>235</v>
      </c>
      <c r="N29" s="8" t="s">
        <v>338</v>
      </c>
      <c r="O29" s="8" t="s">
        <v>411</v>
      </c>
      <c r="P29" s="8" t="s">
        <v>443</v>
      </c>
      <c r="Q29" s="6">
        <v>8.2472742000000014</v>
      </c>
      <c r="R29" s="6">
        <v>4.7279999999999998</v>
      </c>
      <c r="S29" s="6">
        <v>11.989001052451201</v>
      </c>
      <c r="T29" s="5">
        <f>SUM(T30:T38)</f>
        <v>17.272868110000001</v>
      </c>
      <c r="U29" s="6">
        <v>3.5</v>
      </c>
      <c r="V29" s="118">
        <f>Q29+R29+S29+T29+U29</f>
        <v>45.737143362451206</v>
      </c>
      <c r="AC29" s="90"/>
    </row>
    <row r="30" spans="1:34" s="73" customFormat="1" ht="88.5" customHeight="1" outlineLevel="1" x14ac:dyDescent="0.25">
      <c r="A30" s="122"/>
      <c r="B30" s="67" t="s">
        <v>247</v>
      </c>
      <c r="C30" s="147"/>
      <c r="D30" s="69"/>
      <c r="E30" s="69"/>
      <c r="F30" s="133"/>
      <c r="G30" s="133"/>
      <c r="H30" s="72"/>
      <c r="I30" s="72"/>
      <c r="J30" s="69"/>
      <c r="K30" s="69"/>
      <c r="L30" s="69"/>
      <c r="M30" s="69"/>
      <c r="N30" s="69" t="s">
        <v>279</v>
      </c>
      <c r="O30" s="69"/>
      <c r="P30" s="69"/>
      <c r="Q30" s="71"/>
      <c r="R30" s="71"/>
      <c r="S30" s="71"/>
      <c r="T30" s="70">
        <v>3.3826749999999999</v>
      </c>
      <c r="U30" s="71"/>
      <c r="V30" s="119"/>
      <c r="W30" s="94"/>
      <c r="X30" s="101"/>
      <c r="Y30" s="101"/>
      <c r="Z30" s="101"/>
      <c r="AA30" s="101"/>
      <c r="AB30" s="101"/>
      <c r="AC30" s="101"/>
      <c r="AD30" s="101"/>
      <c r="AE30" s="101"/>
      <c r="AF30" s="101"/>
      <c r="AG30" s="101"/>
      <c r="AH30" s="101"/>
    </row>
    <row r="31" spans="1:34" s="73" customFormat="1" ht="88.5" customHeight="1" outlineLevel="1" x14ac:dyDescent="0.25">
      <c r="A31" s="120"/>
      <c r="B31" s="67" t="s">
        <v>281</v>
      </c>
      <c r="C31" s="67"/>
      <c r="D31" s="69"/>
      <c r="E31" s="69"/>
      <c r="F31" s="133"/>
      <c r="G31" s="133"/>
      <c r="H31" s="72"/>
      <c r="I31" s="72"/>
      <c r="J31" s="69"/>
      <c r="K31" s="69"/>
      <c r="L31" s="69"/>
      <c r="M31" s="69"/>
      <c r="N31" s="69" t="s">
        <v>280</v>
      </c>
      <c r="O31" s="69"/>
      <c r="P31" s="69"/>
      <c r="Q31" s="71"/>
      <c r="R31" s="71"/>
      <c r="S31" s="71"/>
      <c r="T31" s="70">
        <v>6.9082690000000007</v>
      </c>
      <c r="U31" s="71"/>
      <c r="V31" s="119"/>
      <c r="W31" s="94"/>
      <c r="X31" s="101"/>
      <c r="Y31" s="101"/>
      <c r="Z31" s="101"/>
      <c r="AA31" s="101"/>
      <c r="AB31" s="101"/>
      <c r="AC31" s="101"/>
      <c r="AD31" s="101"/>
      <c r="AE31" s="101"/>
      <c r="AF31" s="101"/>
      <c r="AG31" s="101"/>
      <c r="AH31" s="101"/>
    </row>
    <row r="32" spans="1:34" s="73" customFormat="1" ht="88.5" customHeight="1" outlineLevel="1" x14ac:dyDescent="0.25">
      <c r="A32" s="122"/>
      <c r="B32" s="67" t="s">
        <v>248</v>
      </c>
      <c r="C32" s="67"/>
      <c r="D32" s="69"/>
      <c r="E32" s="69"/>
      <c r="F32" s="133"/>
      <c r="G32" s="133"/>
      <c r="H32" s="72"/>
      <c r="I32" s="72"/>
      <c r="J32" s="69"/>
      <c r="K32" s="69"/>
      <c r="L32" s="69"/>
      <c r="M32" s="69"/>
      <c r="N32" s="69" t="s">
        <v>282</v>
      </c>
      <c r="O32" s="69"/>
      <c r="P32" s="69"/>
      <c r="Q32" s="71"/>
      <c r="R32" s="71"/>
      <c r="S32" s="71"/>
      <c r="T32" s="70">
        <v>0.24251671</v>
      </c>
      <c r="U32" s="71"/>
      <c r="V32" s="119"/>
      <c r="W32" s="94"/>
      <c r="X32" s="101"/>
      <c r="Y32" s="101"/>
      <c r="Z32" s="101"/>
      <c r="AA32" s="101"/>
      <c r="AB32" s="101"/>
      <c r="AC32" s="101"/>
      <c r="AD32" s="101"/>
      <c r="AE32" s="101"/>
      <c r="AF32" s="101"/>
      <c r="AG32" s="101"/>
      <c r="AH32" s="101"/>
    </row>
    <row r="33" spans="1:34" s="73" customFormat="1" ht="88.5" customHeight="1" outlineLevel="1" x14ac:dyDescent="0.25">
      <c r="A33" s="122"/>
      <c r="B33" s="67" t="s">
        <v>249</v>
      </c>
      <c r="C33" s="67"/>
      <c r="D33" s="69"/>
      <c r="E33" s="69"/>
      <c r="F33" s="133"/>
      <c r="G33" s="133"/>
      <c r="H33" s="72"/>
      <c r="I33" s="72"/>
      <c r="J33" s="69"/>
      <c r="K33" s="69"/>
      <c r="L33" s="69"/>
      <c r="M33" s="69"/>
      <c r="N33" s="69" t="s">
        <v>283</v>
      </c>
      <c r="O33" s="69"/>
      <c r="P33" s="69"/>
      <c r="Q33" s="71"/>
      <c r="R33" s="71"/>
      <c r="S33" s="71"/>
      <c r="T33" s="70">
        <v>0.31231304999999998</v>
      </c>
      <c r="U33" s="71"/>
      <c r="V33" s="119"/>
      <c r="W33" s="94"/>
      <c r="X33" s="101"/>
      <c r="Y33" s="101"/>
      <c r="Z33" s="101"/>
      <c r="AA33" s="101"/>
      <c r="AB33" s="101"/>
      <c r="AC33" s="101"/>
      <c r="AD33" s="101"/>
      <c r="AE33" s="101"/>
      <c r="AF33" s="101"/>
      <c r="AG33" s="101"/>
      <c r="AH33" s="101"/>
    </row>
    <row r="34" spans="1:34" s="73" customFormat="1" ht="88.5" customHeight="1" outlineLevel="1" x14ac:dyDescent="0.25">
      <c r="A34" s="122"/>
      <c r="B34" s="67" t="s">
        <v>250</v>
      </c>
      <c r="C34" s="67"/>
      <c r="D34" s="69"/>
      <c r="E34" s="69"/>
      <c r="F34" s="133"/>
      <c r="G34" s="133"/>
      <c r="H34" s="72"/>
      <c r="I34" s="72"/>
      <c r="J34" s="69"/>
      <c r="K34" s="69"/>
      <c r="L34" s="69"/>
      <c r="M34" s="69"/>
      <c r="N34" s="69" t="s">
        <v>284</v>
      </c>
      <c r="O34" s="69"/>
      <c r="P34" s="69"/>
      <c r="Q34" s="71"/>
      <c r="R34" s="71"/>
      <c r="S34" s="71"/>
      <c r="T34" s="70">
        <v>0.55863430000000003</v>
      </c>
      <c r="U34" s="71"/>
      <c r="V34" s="119"/>
      <c r="W34" s="94"/>
      <c r="X34" s="101"/>
      <c r="Y34" s="101"/>
      <c r="Z34" s="101"/>
      <c r="AA34" s="101"/>
      <c r="AB34" s="101"/>
      <c r="AC34" s="101"/>
      <c r="AD34" s="101"/>
      <c r="AE34" s="101"/>
      <c r="AF34" s="101"/>
      <c r="AG34" s="101"/>
      <c r="AH34" s="101"/>
    </row>
    <row r="35" spans="1:34" s="73" customFormat="1" ht="88.5" customHeight="1" outlineLevel="1" x14ac:dyDescent="0.25">
      <c r="A35" s="120"/>
      <c r="B35" s="67" t="s">
        <v>286</v>
      </c>
      <c r="C35" s="67"/>
      <c r="D35" s="69"/>
      <c r="E35" s="69"/>
      <c r="F35" s="133"/>
      <c r="G35" s="133"/>
      <c r="H35" s="72"/>
      <c r="I35" s="72"/>
      <c r="J35" s="69"/>
      <c r="K35" s="69"/>
      <c r="L35" s="69"/>
      <c r="M35" s="69"/>
      <c r="N35" s="69" t="s">
        <v>285</v>
      </c>
      <c r="O35" s="69"/>
      <c r="P35" s="69"/>
      <c r="Q35" s="71"/>
      <c r="R35" s="71"/>
      <c r="S35" s="71"/>
      <c r="T35" s="70">
        <v>2.7659619499999999</v>
      </c>
      <c r="U35" s="71"/>
      <c r="V35" s="119"/>
      <c r="W35" s="94"/>
      <c r="X35" s="101"/>
      <c r="Y35" s="101"/>
      <c r="Z35" s="101"/>
      <c r="AA35" s="101"/>
      <c r="AB35" s="101"/>
      <c r="AC35" s="101"/>
      <c r="AD35" s="101"/>
      <c r="AE35" s="101"/>
      <c r="AF35" s="101"/>
      <c r="AG35" s="101"/>
      <c r="AH35" s="101"/>
    </row>
    <row r="36" spans="1:34" s="73" customFormat="1" ht="88.5" customHeight="1" outlineLevel="1" x14ac:dyDescent="0.25">
      <c r="A36" s="122"/>
      <c r="B36" s="67" t="s">
        <v>251</v>
      </c>
      <c r="C36" s="67"/>
      <c r="D36" s="69"/>
      <c r="E36" s="69"/>
      <c r="F36" s="133"/>
      <c r="G36" s="133"/>
      <c r="H36" s="72"/>
      <c r="I36" s="72"/>
      <c r="J36" s="69"/>
      <c r="K36" s="69"/>
      <c r="L36" s="69"/>
      <c r="M36" s="69"/>
      <c r="N36" s="69" t="s">
        <v>267</v>
      </c>
      <c r="O36" s="69"/>
      <c r="P36" s="69"/>
      <c r="Q36" s="71"/>
      <c r="R36" s="71"/>
      <c r="S36" s="71"/>
      <c r="T36" s="70">
        <v>0.73305096999999997</v>
      </c>
      <c r="U36" s="71"/>
      <c r="V36" s="119"/>
      <c r="W36" s="94"/>
      <c r="X36" s="101"/>
      <c r="Y36" s="101"/>
      <c r="Z36" s="101"/>
      <c r="AA36" s="101"/>
      <c r="AB36" s="101"/>
      <c r="AC36" s="101"/>
      <c r="AD36" s="101"/>
      <c r="AE36" s="101"/>
      <c r="AF36" s="101"/>
      <c r="AG36" s="101"/>
      <c r="AH36" s="101"/>
    </row>
    <row r="37" spans="1:34" s="73" customFormat="1" ht="88.5" customHeight="1" outlineLevel="1" x14ac:dyDescent="0.25">
      <c r="A37" s="120"/>
      <c r="B37" s="67" t="s">
        <v>288</v>
      </c>
      <c r="C37" s="67"/>
      <c r="D37" s="69"/>
      <c r="E37" s="69"/>
      <c r="F37" s="133"/>
      <c r="G37" s="133"/>
      <c r="H37" s="72"/>
      <c r="I37" s="72"/>
      <c r="J37" s="69"/>
      <c r="K37" s="69"/>
      <c r="L37" s="69"/>
      <c r="M37" s="69"/>
      <c r="N37" s="69" t="s">
        <v>287</v>
      </c>
      <c r="O37" s="69"/>
      <c r="P37" s="69"/>
      <c r="Q37" s="71"/>
      <c r="R37" s="71"/>
      <c r="S37" s="71"/>
      <c r="T37" s="70">
        <v>0.84811713</v>
      </c>
      <c r="U37" s="71"/>
      <c r="V37" s="119"/>
      <c r="W37" s="94"/>
      <c r="X37" s="101"/>
      <c r="Y37" s="101"/>
      <c r="Z37" s="101"/>
      <c r="AA37" s="101"/>
      <c r="AB37" s="101"/>
      <c r="AC37" s="101"/>
      <c r="AD37" s="101"/>
      <c r="AE37" s="101"/>
      <c r="AF37" s="101"/>
      <c r="AG37" s="101"/>
      <c r="AH37" s="101"/>
    </row>
    <row r="38" spans="1:34" s="73" customFormat="1" ht="106.5" customHeight="1" outlineLevel="1" x14ac:dyDescent="0.25">
      <c r="A38" s="120"/>
      <c r="B38" s="66" t="s">
        <v>363</v>
      </c>
      <c r="C38" s="66"/>
      <c r="D38" s="69"/>
      <c r="E38" s="69"/>
      <c r="F38" s="133"/>
      <c r="G38" s="133"/>
      <c r="H38" s="72"/>
      <c r="I38" s="72"/>
      <c r="J38" s="69"/>
      <c r="K38" s="69"/>
      <c r="L38" s="69"/>
      <c r="M38" s="69"/>
      <c r="N38" s="69" t="s">
        <v>271</v>
      </c>
      <c r="O38" s="69"/>
      <c r="P38" s="69"/>
      <c r="Q38" s="71"/>
      <c r="R38" s="71"/>
      <c r="S38" s="71"/>
      <c r="T38" s="70">
        <v>1.5213300000000001</v>
      </c>
      <c r="U38" s="71"/>
      <c r="V38" s="119"/>
      <c r="W38" s="94"/>
      <c r="X38" s="101"/>
      <c r="Y38" s="101"/>
      <c r="Z38" s="101"/>
      <c r="AA38" s="101"/>
      <c r="AB38" s="101"/>
      <c r="AC38" s="101"/>
      <c r="AD38" s="101"/>
      <c r="AE38" s="101"/>
      <c r="AF38" s="101"/>
      <c r="AG38" s="101"/>
      <c r="AH38" s="101"/>
    </row>
    <row r="39" spans="1:34" s="73" customFormat="1" ht="121.5" customHeight="1" x14ac:dyDescent="0.25">
      <c r="A39" s="121" t="s">
        <v>331</v>
      </c>
      <c r="B39" s="28" t="s">
        <v>332</v>
      </c>
      <c r="C39" s="146" t="s">
        <v>391</v>
      </c>
      <c r="D39" s="8" t="s">
        <v>16</v>
      </c>
      <c r="E39" s="8" t="s">
        <v>354</v>
      </c>
      <c r="F39" s="12">
        <v>2024</v>
      </c>
      <c r="G39" s="12">
        <v>2025</v>
      </c>
      <c r="H39" s="7"/>
      <c r="I39" s="7"/>
      <c r="J39" s="6"/>
      <c r="K39" s="69"/>
      <c r="L39" s="69"/>
      <c r="M39" s="69"/>
      <c r="N39" s="69"/>
      <c r="O39" s="8" t="s">
        <v>418</v>
      </c>
      <c r="P39" s="8" t="str">
        <f>O39</f>
        <v>выполнение ПИР, общестроительнх и строительно-монтажных работ</v>
      </c>
      <c r="Q39" s="71"/>
      <c r="R39" s="71"/>
      <c r="S39" s="71"/>
      <c r="T39" s="70"/>
      <c r="U39" s="6">
        <v>52.997</v>
      </c>
      <c r="V39" s="118">
        <f>U39</f>
        <v>52.997</v>
      </c>
      <c r="W39" s="94"/>
      <c r="X39" s="101"/>
      <c r="Y39" s="101"/>
      <c r="Z39" s="101"/>
      <c r="AA39" s="101"/>
      <c r="AB39" s="101"/>
      <c r="AC39" s="101"/>
      <c r="AD39" s="101"/>
      <c r="AE39" s="101"/>
      <c r="AF39" s="101"/>
      <c r="AG39" s="101"/>
      <c r="AH39" s="101"/>
    </row>
    <row r="40" spans="1:34" ht="88.5" customHeight="1" x14ac:dyDescent="0.25">
      <c r="A40" s="117" t="s">
        <v>23</v>
      </c>
      <c r="B40" s="9" t="s">
        <v>137</v>
      </c>
      <c r="C40" s="81" t="s">
        <v>374</v>
      </c>
      <c r="D40" s="8" t="s">
        <v>16</v>
      </c>
      <c r="E40" s="8" t="str">
        <f>P40</f>
        <v>50 МВА
2-х цепная ВЛ-35кВ по 10,8 км</v>
      </c>
      <c r="F40" s="8">
        <v>2019</v>
      </c>
      <c r="G40" s="8">
        <v>2024</v>
      </c>
      <c r="H40" s="7"/>
      <c r="I40" s="7"/>
      <c r="J40" s="5"/>
      <c r="K40" s="8" t="s">
        <v>134</v>
      </c>
      <c r="L40" s="8"/>
      <c r="M40" s="28"/>
      <c r="N40" s="8"/>
      <c r="O40" s="8" t="s">
        <v>224</v>
      </c>
      <c r="P40" s="8" t="str">
        <f>O40</f>
        <v>50 МВА
2-х цепная ВЛ-35кВ по 10,8 км</v>
      </c>
      <c r="Q40" s="6">
        <v>2</v>
      </c>
      <c r="R40" s="6">
        <v>90.496112014679994</v>
      </c>
      <c r="S40" s="6">
        <v>137.44030000000001</v>
      </c>
      <c r="T40" s="6">
        <v>149.29567077999999</v>
      </c>
      <c r="U40" s="6">
        <f>73.718+15+2.5+3.782</f>
        <v>95</v>
      </c>
      <c r="V40" s="118">
        <f>Q40+R40+S40+T40+U40</f>
        <v>474.23208279467997</v>
      </c>
      <c r="W40" s="112"/>
    </row>
    <row r="41" spans="1:34" ht="88.5" customHeight="1" x14ac:dyDescent="0.25">
      <c r="A41" s="117" t="s">
        <v>329</v>
      </c>
      <c r="B41" s="9" t="s">
        <v>339</v>
      </c>
      <c r="C41" s="81" t="s">
        <v>392</v>
      </c>
      <c r="D41" s="8" t="s">
        <v>16</v>
      </c>
      <c r="E41" s="8" t="str">
        <f>P41</f>
        <v>0,25 МВА
0,51 км</v>
      </c>
      <c r="F41" s="8">
        <v>2023</v>
      </c>
      <c r="G41" s="8">
        <v>2024</v>
      </c>
      <c r="H41" s="5"/>
      <c r="I41" s="5"/>
      <c r="J41" s="5"/>
      <c r="K41" s="8"/>
      <c r="L41" s="8"/>
      <c r="M41" s="8"/>
      <c r="N41" s="8" t="s">
        <v>330</v>
      </c>
      <c r="O41" s="8" t="s">
        <v>350</v>
      </c>
      <c r="P41" s="8" t="s">
        <v>351</v>
      </c>
      <c r="Q41" s="5"/>
      <c r="R41" s="5"/>
      <c r="S41" s="5"/>
      <c r="T41" s="5">
        <f>T42+T43</f>
        <v>1.5748785299999999</v>
      </c>
      <c r="U41" s="5">
        <f>2-1.5</f>
        <v>0.5</v>
      </c>
      <c r="V41" s="136">
        <f>T41+U41</f>
        <v>2.0748785299999999</v>
      </c>
    </row>
    <row r="42" spans="1:34" s="74" customFormat="1" ht="88.5" customHeight="1" outlineLevel="1" x14ac:dyDescent="0.25">
      <c r="A42" s="122"/>
      <c r="B42" s="65" t="s">
        <v>340</v>
      </c>
      <c r="C42" s="65"/>
      <c r="D42" s="69"/>
      <c r="E42" s="69"/>
      <c r="F42" s="69"/>
      <c r="G42" s="69"/>
      <c r="H42" s="70"/>
      <c r="I42" s="70"/>
      <c r="J42" s="67"/>
      <c r="K42" s="69"/>
      <c r="L42" s="69"/>
      <c r="M42" s="69"/>
      <c r="N42" s="69" t="s">
        <v>327</v>
      </c>
      <c r="O42" s="69"/>
      <c r="P42" s="69"/>
      <c r="Q42" s="71"/>
      <c r="R42" s="71"/>
      <c r="S42" s="72"/>
      <c r="T42" s="70">
        <v>0.54878700000000002</v>
      </c>
      <c r="U42" s="71"/>
      <c r="V42" s="137"/>
      <c r="W42" s="94"/>
      <c r="X42" s="97"/>
      <c r="Y42" s="97"/>
      <c r="Z42" s="97"/>
      <c r="AA42" s="97"/>
      <c r="AB42" s="97"/>
      <c r="AC42" s="97"/>
      <c r="AD42" s="97"/>
      <c r="AE42" s="97"/>
      <c r="AF42" s="97"/>
      <c r="AG42" s="97"/>
      <c r="AH42" s="97"/>
    </row>
    <row r="43" spans="1:34" s="74" customFormat="1" ht="88.5" customHeight="1" outlineLevel="1" x14ac:dyDescent="0.25">
      <c r="A43" s="122"/>
      <c r="B43" s="65" t="s">
        <v>341</v>
      </c>
      <c r="C43" s="65"/>
      <c r="D43" s="69"/>
      <c r="E43" s="69"/>
      <c r="F43" s="69"/>
      <c r="G43" s="69"/>
      <c r="H43" s="70"/>
      <c r="I43" s="70"/>
      <c r="J43" s="67"/>
      <c r="K43" s="69"/>
      <c r="L43" s="69"/>
      <c r="M43" s="69"/>
      <c r="N43" s="69" t="s">
        <v>328</v>
      </c>
      <c r="O43" s="69"/>
      <c r="P43" s="69"/>
      <c r="Q43" s="71"/>
      <c r="R43" s="71"/>
      <c r="S43" s="72"/>
      <c r="T43" s="70">
        <v>1.02609153</v>
      </c>
      <c r="U43" s="71"/>
      <c r="V43" s="137"/>
      <c r="W43" s="94"/>
      <c r="X43" s="97"/>
      <c r="Y43" s="97"/>
      <c r="Z43" s="97"/>
      <c r="AA43" s="97"/>
      <c r="AB43" s="97"/>
      <c r="AC43" s="97"/>
      <c r="AD43" s="97"/>
      <c r="AE43" s="97"/>
      <c r="AF43" s="97"/>
      <c r="AG43" s="97"/>
      <c r="AH43" s="97"/>
    </row>
    <row r="44" spans="1:34" s="13" customFormat="1" ht="88.5" customHeight="1" x14ac:dyDescent="0.25">
      <c r="A44" s="117" t="s">
        <v>404</v>
      </c>
      <c r="B44" s="83" t="s">
        <v>414</v>
      </c>
      <c r="C44" s="92" t="s">
        <v>405</v>
      </c>
      <c r="D44" s="8" t="s">
        <v>333</v>
      </c>
      <c r="E44" s="8" t="s">
        <v>406</v>
      </c>
      <c r="F44" s="8">
        <v>2024</v>
      </c>
      <c r="G44" s="8">
        <v>2029</v>
      </c>
      <c r="H44" s="5"/>
      <c r="I44" s="5"/>
      <c r="J44" s="138"/>
      <c r="K44" s="8"/>
      <c r="L44" s="8"/>
      <c r="M44" s="8"/>
      <c r="N44" s="8"/>
      <c r="O44" s="8" t="s">
        <v>134</v>
      </c>
      <c r="P44" s="8"/>
      <c r="Q44" s="6"/>
      <c r="R44" s="6"/>
      <c r="S44" s="7"/>
      <c r="T44" s="5"/>
      <c r="U44" s="6">
        <v>1.5</v>
      </c>
      <c r="V44" s="136">
        <f>U44</f>
        <v>1.5</v>
      </c>
      <c r="W44" s="93"/>
      <c r="X44" s="98"/>
      <c r="Y44" s="98"/>
      <c r="Z44" s="98"/>
      <c r="AA44" s="106"/>
      <c r="AB44" s="106"/>
      <c r="AC44" s="98"/>
      <c r="AD44" s="98"/>
      <c r="AE44" s="98"/>
      <c r="AF44" s="98"/>
      <c r="AG44" s="98"/>
      <c r="AH44" s="98"/>
    </row>
    <row r="45" spans="1:34" s="13" customFormat="1" ht="88.5" customHeight="1" x14ac:dyDescent="0.25">
      <c r="A45" s="117" t="s">
        <v>420</v>
      </c>
      <c r="B45" s="9" t="s">
        <v>421</v>
      </c>
      <c r="C45" s="92" t="s">
        <v>422</v>
      </c>
      <c r="D45" s="8" t="s">
        <v>16</v>
      </c>
      <c r="E45" s="8" t="str">
        <f>P45</f>
        <v>2 МВА</v>
      </c>
      <c r="F45" s="8">
        <v>2024</v>
      </c>
      <c r="G45" s="8">
        <v>2024</v>
      </c>
      <c r="H45" s="5"/>
      <c r="I45" s="5"/>
      <c r="J45" s="138"/>
      <c r="K45" s="8"/>
      <c r="L45" s="8"/>
      <c r="M45" s="8"/>
      <c r="N45" s="8"/>
      <c r="O45" s="8" t="s">
        <v>423</v>
      </c>
      <c r="P45" s="8" t="str">
        <f>O45</f>
        <v>2 МВА</v>
      </c>
      <c r="Q45" s="6"/>
      <c r="R45" s="6"/>
      <c r="S45" s="7"/>
      <c r="T45" s="5"/>
      <c r="U45" s="6">
        <v>4.4000000000000004</v>
      </c>
      <c r="V45" s="136">
        <f>U45</f>
        <v>4.4000000000000004</v>
      </c>
      <c r="W45" s="93"/>
      <c r="X45" s="98"/>
      <c r="Y45" s="98"/>
      <c r="Z45" s="98"/>
      <c r="AA45" s="106"/>
      <c r="AB45" s="106"/>
      <c r="AC45" s="98"/>
      <c r="AD45" s="98"/>
      <c r="AE45" s="98"/>
      <c r="AF45" s="98"/>
      <c r="AG45" s="98"/>
      <c r="AH45" s="98"/>
    </row>
    <row r="46" spans="1:34" x14ac:dyDescent="0.25">
      <c r="A46" s="117" t="s">
        <v>24</v>
      </c>
      <c r="B46" s="9"/>
      <c r="C46" s="9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5"/>
      <c r="R46" s="5"/>
      <c r="S46" s="5"/>
      <c r="T46" s="5"/>
      <c r="U46" s="5"/>
      <c r="V46" s="136"/>
    </row>
    <row r="47" spans="1:34" x14ac:dyDescent="0.25">
      <c r="A47" s="123" t="s">
        <v>26</v>
      </c>
      <c r="B47" s="39" t="s">
        <v>25</v>
      </c>
      <c r="C47" s="39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5"/>
      <c r="R47" s="5"/>
      <c r="S47" s="5"/>
      <c r="T47" s="5"/>
      <c r="U47" s="5"/>
      <c r="V47" s="136"/>
    </row>
    <row r="48" spans="1:34" x14ac:dyDescent="0.25">
      <c r="A48" s="117" t="s">
        <v>29</v>
      </c>
      <c r="B48" s="9" t="s">
        <v>27</v>
      </c>
      <c r="C48" s="9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5"/>
      <c r="R48" s="5"/>
      <c r="S48" s="5"/>
      <c r="T48" s="5"/>
      <c r="U48" s="5"/>
      <c r="V48" s="136"/>
    </row>
    <row r="49" spans="1:22" x14ac:dyDescent="0.25">
      <c r="A49" s="117" t="s">
        <v>30</v>
      </c>
      <c r="B49" s="9" t="s">
        <v>28</v>
      </c>
      <c r="C49" s="9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5"/>
      <c r="R49" s="5"/>
      <c r="S49" s="5"/>
      <c r="T49" s="5"/>
      <c r="U49" s="5"/>
      <c r="V49" s="136"/>
    </row>
    <row r="50" spans="1:22" x14ac:dyDescent="0.25">
      <c r="A50" s="117" t="s">
        <v>24</v>
      </c>
      <c r="B50" s="9"/>
      <c r="C50" s="9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5"/>
      <c r="R50" s="5"/>
      <c r="S50" s="5"/>
      <c r="T50" s="5"/>
      <c r="U50" s="5"/>
      <c r="V50" s="136"/>
    </row>
    <row r="51" spans="1:22" x14ac:dyDescent="0.25">
      <c r="A51" s="123" t="s">
        <v>32</v>
      </c>
      <c r="B51" s="39" t="s">
        <v>31</v>
      </c>
      <c r="C51" s="39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5"/>
      <c r="R51" s="5"/>
      <c r="S51" s="5"/>
      <c r="T51" s="5"/>
      <c r="U51" s="5"/>
      <c r="V51" s="136"/>
    </row>
    <row r="52" spans="1:22" x14ac:dyDescent="0.25">
      <c r="A52" s="117" t="s">
        <v>29</v>
      </c>
      <c r="B52" s="9" t="s">
        <v>27</v>
      </c>
      <c r="C52" s="9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5"/>
      <c r="R52" s="5"/>
      <c r="S52" s="5"/>
      <c r="T52" s="5"/>
      <c r="U52" s="5"/>
      <c r="V52" s="136"/>
    </row>
    <row r="53" spans="1:22" x14ac:dyDescent="0.25">
      <c r="A53" s="117" t="s">
        <v>30</v>
      </c>
      <c r="B53" s="9" t="s">
        <v>28</v>
      </c>
      <c r="C53" s="9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5"/>
      <c r="R53" s="5"/>
      <c r="S53" s="5"/>
      <c r="T53" s="5"/>
      <c r="U53" s="5"/>
      <c r="V53" s="136"/>
    </row>
    <row r="54" spans="1:22" x14ac:dyDescent="0.25">
      <c r="A54" s="117" t="s">
        <v>24</v>
      </c>
      <c r="B54" s="9"/>
      <c r="C54" s="9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5"/>
      <c r="R54" s="5"/>
      <c r="S54" s="5"/>
      <c r="T54" s="5"/>
      <c r="U54" s="5"/>
      <c r="V54" s="136"/>
    </row>
    <row r="55" spans="1:22" ht="37.5" x14ac:dyDescent="0.25">
      <c r="A55" s="123" t="s">
        <v>34</v>
      </c>
      <c r="B55" s="39" t="s">
        <v>33</v>
      </c>
      <c r="C55" s="39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5"/>
      <c r="R55" s="5"/>
      <c r="S55" s="5"/>
      <c r="T55" s="5"/>
      <c r="U55" s="5"/>
      <c r="V55" s="136"/>
    </row>
    <row r="56" spans="1:22" x14ac:dyDescent="0.25">
      <c r="A56" s="117" t="s">
        <v>29</v>
      </c>
      <c r="B56" s="9" t="s">
        <v>27</v>
      </c>
      <c r="C56" s="9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5"/>
      <c r="R56" s="5"/>
      <c r="S56" s="5"/>
      <c r="T56" s="5"/>
      <c r="U56" s="5"/>
      <c r="V56" s="136"/>
    </row>
    <row r="57" spans="1:22" x14ac:dyDescent="0.25">
      <c r="A57" s="117" t="s">
        <v>30</v>
      </c>
      <c r="B57" s="9" t="s">
        <v>28</v>
      </c>
      <c r="C57" s="9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5"/>
      <c r="R57" s="5"/>
      <c r="S57" s="5"/>
      <c r="T57" s="5"/>
      <c r="U57" s="5"/>
      <c r="V57" s="136"/>
    </row>
    <row r="58" spans="1:22" x14ac:dyDescent="0.25">
      <c r="A58" s="117" t="s">
        <v>24</v>
      </c>
      <c r="B58" s="9"/>
      <c r="C58" s="9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5"/>
      <c r="R58" s="5"/>
      <c r="S58" s="5"/>
      <c r="T58" s="5"/>
      <c r="U58" s="5"/>
      <c r="V58" s="136"/>
    </row>
    <row r="59" spans="1:22" x14ac:dyDescent="0.25">
      <c r="A59" s="123" t="s">
        <v>35</v>
      </c>
      <c r="B59" s="39" t="s">
        <v>36</v>
      </c>
      <c r="C59" s="39"/>
      <c r="D59" s="8"/>
      <c r="E59" s="8"/>
      <c r="F59" s="8"/>
      <c r="G59" s="8"/>
      <c r="H59" s="27"/>
      <c r="I59" s="27"/>
      <c r="J59" s="27"/>
      <c r="K59" s="5"/>
      <c r="L59" s="5"/>
      <c r="M59" s="5"/>
      <c r="N59" s="5"/>
      <c r="O59" s="5"/>
      <c r="P59" s="5"/>
      <c r="Q59" s="27">
        <f t="shared" ref="Q59:T59" si="4">Q60+Q61+Q62</f>
        <v>20</v>
      </c>
      <c r="R59" s="27">
        <f t="shared" si="4"/>
        <v>25</v>
      </c>
      <c r="S59" s="27">
        <f t="shared" si="4"/>
        <v>30</v>
      </c>
      <c r="T59" s="27">
        <f t="shared" si="4"/>
        <v>15</v>
      </c>
      <c r="U59" s="27">
        <f>SUM(U60:U64)</f>
        <v>66.098960999999989</v>
      </c>
      <c r="V59" s="124">
        <f>SUM(V60:V64)</f>
        <v>156.09896099999997</v>
      </c>
    </row>
    <row r="60" spans="1:22" ht="27" customHeight="1" x14ac:dyDescent="0.25">
      <c r="A60" s="117" t="s">
        <v>38</v>
      </c>
      <c r="B60" s="9" t="s">
        <v>37</v>
      </c>
      <c r="C60" s="148" t="s">
        <v>390</v>
      </c>
      <c r="D60" s="8"/>
      <c r="E60" s="8"/>
      <c r="F60" s="8">
        <v>2020</v>
      </c>
      <c r="G60" s="8">
        <v>2024</v>
      </c>
      <c r="H60" s="5"/>
      <c r="I60" s="5"/>
      <c r="J60" s="5"/>
      <c r="K60" s="5"/>
      <c r="L60" s="5"/>
      <c r="M60" s="5"/>
      <c r="N60" s="5"/>
      <c r="O60" s="5"/>
      <c r="P60" s="5"/>
      <c r="Q60" s="7">
        <v>20</v>
      </c>
      <c r="R60" s="7">
        <v>25</v>
      </c>
      <c r="S60" s="7">
        <v>30</v>
      </c>
      <c r="T60" s="7">
        <v>15</v>
      </c>
      <c r="U60" s="7">
        <v>30</v>
      </c>
      <c r="V60" s="136">
        <f>Q60+R60+S60+T60+U60</f>
        <v>120</v>
      </c>
    </row>
    <row r="61" spans="1:22" ht="27" customHeight="1" x14ac:dyDescent="0.25">
      <c r="A61" s="117" t="s">
        <v>335</v>
      </c>
      <c r="B61" s="9" t="s">
        <v>463</v>
      </c>
      <c r="C61" s="146" t="s">
        <v>395</v>
      </c>
      <c r="D61" s="8"/>
      <c r="E61" s="8"/>
      <c r="F61" s="8">
        <v>2024</v>
      </c>
      <c r="G61" s="8">
        <v>2024</v>
      </c>
      <c r="H61" s="5"/>
      <c r="I61" s="5"/>
      <c r="J61" s="5"/>
      <c r="K61" s="5"/>
      <c r="L61" s="5"/>
      <c r="M61" s="5"/>
      <c r="N61" s="5"/>
      <c r="O61" s="5"/>
      <c r="P61" s="5"/>
      <c r="Q61" s="7"/>
      <c r="R61" s="7"/>
      <c r="S61" s="7"/>
      <c r="T61" s="7"/>
      <c r="U61" s="7">
        <v>15.399999999999999</v>
      </c>
      <c r="V61" s="136">
        <f>Q61+R61+S61+T61+U61</f>
        <v>15.399999999999999</v>
      </c>
    </row>
    <row r="62" spans="1:22" ht="27" customHeight="1" x14ac:dyDescent="0.25">
      <c r="A62" s="117" t="s">
        <v>336</v>
      </c>
      <c r="B62" s="9" t="s">
        <v>397</v>
      </c>
      <c r="C62" s="146" t="s">
        <v>396</v>
      </c>
      <c r="D62" s="8"/>
      <c r="E62" s="8"/>
      <c r="F62" s="8">
        <v>2024</v>
      </c>
      <c r="G62" s="8">
        <v>2024</v>
      </c>
      <c r="H62" s="5"/>
      <c r="I62" s="5"/>
      <c r="J62" s="5"/>
      <c r="K62" s="5"/>
      <c r="L62" s="5"/>
      <c r="M62" s="5"/>
      <c r="N62" s="5"/>
      <c r="O62" s="5"/>
      <c r="P62" s="5"/>
      <c r="Q62" s="7"/>
      <c r="R62" s="7"/>
      <c r="S62" s="7"/>
      <c r="T62" s="7"/>
      <c r="U62" s="7">
        <f>7.5+7.342+2.542</f>
        <v>17.384</v>
      </c>
      <c r="V62" s="136">
        <f>Q62+R62+S62+T62+U62</f>
        <v>17.384</v>
      </c>
    </row>
    <row r="63" spans="1:22" ht="25.5" customHeight="1" x14ac:dyDescent="0.25">
      <c r="A63" s="117" t="s">
        <v>401</v>
      </c>
      <c r="B63" s="9" t="s">
        <v>436</v>
      </c>
      <c r="C63" s="8" t="s">
        <v>402</v>
      </c>
      <c r="D63" s="8"/>
      <c r="E63" s="8"/>
      <c r="F63" s="8">
        <v>2024</v>
      </c>
      <c r="G63" s="8">
        <v>2024</v>
      </c>
      <c r="H63" s="5"/>
      <c r="I63" s="5"/>
      <c r="J63" s="8"/>
      <c r="K63" s="8"/>
      <c r="L63" s="8"/>
      <c r="M63" s="8"/>
      <c r="N63" s="8"/>
      <c r="O63" s="8"/>
      <c r="P63" s="8"/>
      <c r="Q63" s="5"/>
      <c r="R63" s="5"/>
      <c r="S63" s="5"/>
      <c r="T63" s="5"/>
      <c r="U63" s="5">
        <f>2.214961</f>
        <v>2.2149610000000002</v>
      </c>
      <c r="V63" s="136">
        <f>Q63+R63+S63+T63+U63</f>
        <v>2.2149610000000002</v>
      </c>
    </row>
    <row r="64" spans="1:22" ht="25.5" customHeight="1" x14ac:dyDescent="0.25">
      <c r="A64" s="117" t="s">
        <v>433</v>
      </c>
      <c r="B64" s="9" t="s">
        <v>437</v>
      </c>
      <c r="C64" s="8" t="s">
        <v>434</v>
      </c>
      <c r="D64" s="8"/>
      <c r="E64" s="8"/>
      <c r="F64" s="8">
        <v>2024</v>
      </c>
      <c r="G64" s="8">
        <v>2024</v>
      </c>
      <c r="H64" s="5"/>
      <c r="I64" s="5"/>
      <c r="J64" s="8"/>
      <c r="K64" s="8"/>
      <c r="L64" s="8"/>
      <c r="M64" s="8"/>
      <c r="N64" s="8"/>
      <c r="O64" s="8" t="s">
        <v>435</v>
      </c>
      <c r="P64" s="8" t="str">
        <f>O64</f>
        <v>8 шт</v>
      </c>
      <c r="Q64" s="5"/>
      <c r="R64" s="5"/>
      <c r="S64" s="5"/>
      <c r="T64" s="5"/>
      <c r="U64" s="5">
        <v>1.1000000000000001</v>
      </c>
      <c r="V64" s="136">
        <f>Q64+R64+S64+T64+U64</f>
        <v>1.1000000000000001</v>
      </c>
    </row>
    <row r="65" spans="1:34" x14ac:dyDescent="0.25">
      <c r="A65" s="117" t="s">
        <v>403</v>
      </c>
      <c r="B65" s="9"/>
      <c r="C65" s="9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5"/>
      <c r="R65" s="5"/>
      <c r="S65" s="5"/>
      <c r="T65" s="5"/>
      <c r="U65" s="5"/>
      <c r="V65" s="136"/>
    </row>
    <row r="66" spans="1:34" ht="56.25" x14ac:dyDescent="0.25">
      <c r="A66" s="123" t="s">
        <v>30</v>
      </c>
      <c r="B66" s="39" t="s">
        <v>39</v>
      </c>
      <c r="C66" s="39"/>
      <c r="D66" s="8"/>
      <c r="E66" s="35" t="str">
        <f>E67</f>
        <v>99,05 МВА
221,9 км</v>
      </c>
      <c r="F66" s="35"/>
      <c r="G66" s="35"/>
      <c r="H66" s="27"/>
      <c r="I66" s="27"/>
      <c r="J66" s="27"/>
      <c r="K66" s="27" t="str">
        <f>K67</f>
        <v>41,48 МВА
41,7 км</v>
      </c>
      <c r="L66" s="27" t="str">
        <f t="shared" ref="L66:O66" si="5">L67</f>
        <v>18,86 МВА
66,85</v>
      </c>
      <c r="M66" s="27" t="str">
        <f>M67</f>
        <v>6,05 МВА
36,65 км</v>
      </c>
      <c r="N66" s="27" t="str">
        <f t="shared" si="5"/>
        <v>15,49 МВА
25,89 км</v>
      </c>
      <c r="O66" s="27" t="str">
        <f t="shared" si="5"/>
        <v>4,57 МВА
36,6 км</v>
      </c>
      <c r="P66" s="27" t="str">
        <f t="shared" ref="P66:T66" si="6">P67</f>
        <v>86,45 МВА
 207,69 км</v>
      </c>
      <c r="Q66" s="27">
        <f t="shared" si="6"/>
        <v>320.90178850350003</v>
      </c>
      <c r="R66" s="27">
        <f t="shared" si="6"/>
        <v>243.72642873268404</v>
      </c>
      <c r="S66" s="27">
        <f t="shared" si="6"/>
        <v>272.26845519317561</v>
      </c>
      <c r="T66" s="27">
        <f t="shared" si="6"/>
        <v>243.8005187</v>
      </c>
      <c r="U66" s="27">
        <f>U67</f>
        <v>346.41223300000001</v>
      </c>
      <c r="V66" s="124">
        <f>V67</f>
        <v>1427.1094241293597</v>
      </c>
    </row>
    <row r="67" spans="1:34" ht="56.25" x14ac:dyDescent="0.25">
      <c r="A67" s="123" t="s">
        <v>40</v>
      </c>
      <c r="B67" s="39" t="s">
        <v>9</v>
      </c>
      <c r="C67" s="39"/>
      <c r="D67" s="8"/>
      <c r="E67" s="35" t="s">
        <v>428</v>
      </c>
      <c r="F67" s="8"/>
      <c r="G67" s="8"/>
      <c r="H67" s="27"/>
      <c r="I67" s="27"/>
      <c r="J67" s="5"/>
      <c r="K67" s="27" t="s">
        <v>220</v>
      </c>
      <c r="L67" s="27" t="s">
        <v>157</v>
      </c>
      <c r="M67" s="27" t="s">
        <v>309</v>
      </c>
      <c r="N67" s="27" t="s">
        <v>357</v>
      </c>
      <c r="O67" s="27" t="s">
        <v>426</v>
      </c>
      <c r="P67" s="35" t="s">
        <v>427</v>
      </c>
      <c r="Q67" s="27">
        <f t="shared" ref="Q67:R67" si="7">SUM(Q68:Q107)</f>
        <v>320.90178850350003</v>
      </c>
      <c r="R67" s="27">
        <f t="shared" si="7"/>
        <v>243.72642873268404</v>
      </c>
      <c r="S67" s="27">
        <f>SUM(S68:S107)</f>
        <v>272.26845519317561</v>
      </c>
      <c r="T67" s="27">
        <f>T68+T71+T72+T79+T83+T85+T88+T92+T94+T97+T99+T100+T107</f>
        <v>243.8005187</v>
      </c>
      <c r="U67" s="27">
        <f>SUM(U68:U109)</f>
        <v>346.41223300000001</v>
      </c>
      <c r="V67" s="124">
        <f>SUM(V68:V109)</f>
        <v>1427.1094241293597</v>
      </c>
      <c r="W67" s="102"/>
      <c r="X67" s="102"/>
      <c r="Y67" s="95"/>
      <c r="Z67" s="103"/>
      <c r="AA67" s="105"/>
      <c r="AB67" s="104"/>
    </row>
    <row r="68" spans="1:34" ht="88.5" customHeight="1" x14ac:dyDescent="0.25">
      <c r="A68" s="117" t="s">
        <v>41</v>
      </c>
      <c r="B68" s="9" t="s">
        <v>104</v>
      </c>
      <c r="C68" s="148" t="s">
        <v>375</v>
      </c>
      <c r="D68" s="8" t="s">
        <v>16</v>
      </c>
      <c r="E68" s="8"/>
      <c r="F68" s="8">
        <v>2020</v>
      </c>
      <c r="G68" s="8">
        <v>2024</v>
      </c>
      <c r="H68" s="5"/>
      <c r="I68" s="5"/>
      <c r="J68" s="5"/>
      <c r="K68" s="8"/>
      <c r="L68" s="8"/>
      <c r="M68" s="8"/>
      <c r="N68" s="8"/>
      <c r="O68" s="8"/>
      <c r="P68" s="8"/>
      <c r="Q68" s="7">
        <v>10</v>
      </c>
      <c r="R68" s="7">
        <v>10.440000000000001</v>
      </c>
      <c r="S68" s="7">
        <v>10.899360000000001</v>
      </c>
      <c r="T68" s="7">
        <f>11.36803248+14.350316</f>
        <v>25.71834848</v>
      </c>
      <c r="U68" s="7">
        <v>15</v>
      </c>
      <c r="V68" s="136">
        <f>Q68+R68+S68+T68+U68</f>
        <v>72.057708480000002</v>
      </c>
    </row>
    <row r="69" spans="1:34" ht="88.5" customHeight="1" x14ac:dyDescent="0.25">
      <c r="A69" s="117" t="s">
        <v>43</v>
      </c>
      <c r="B69" s="9" t="s">
        <v>42</v>
      </c>
      <c r="C69" s="146" t="s">
        <v>376</v>
      </c>
      <c r="D69" s="8" t="s">
        <v>16</v>
      </c>
      <c r="E69" s="8" t="str">
        <f>P69</f>
        <v>32 МВА
 2-х цепная ВЛ-35 кВ по 3,2 км</v>
      </c>
      <c r="F69" s="8">
        <v>2015</v>
      </c>
      <c r="G69" s="8">
        <v>2020</v>
      </c>
      <c r="H69" s="5"/>
      <c r="I69" s="5"/>
      <c r="J69" s="139"/>
      <c r="K69" s="8" t="s">
        <v>139</v>
      </c>
      <c r="L69" s="8"/>
      <c r="M69" s="8"/>
      <c r="N69" s="8"/>
      <c r="O69" s="8"/>
      <c r="P69" s="8" t="str">
        <f>K69</f>
        <v>32 МВА
 2-х цепная ВЛ-35 кВ по 3,2 км</v>
      </c>
      <c r="Q69" s="5">
        <v>134.5005745</v>
      </c>
      <c r="R69" s="5"/>
      <c r="S69" s="7"/>
      <c r="T69" s="5"/>
      <c r="U69" s="5"/>
      <c r="V69" s="136">
        <f>Q69+R69+S69+T69+U69</f>
        <v>134.5005745</v>
      </c>
    </row>
    <row r="70" spans="1:34" ht="88.5" customHeight="1" x14ac:dyDescent="0.25">
      <c r="A70" s="117" t="s">
        <v>105</v>
      </c>
      <c r="B70" s="9" t="s">
        <v>48</v>
      </c>
      <c r="C70" s="146" t="s">
        <v>377</v>
      </c>
      <c r="D70" s="8" t="s">
        <v>16</v>
      </c>
      <c r="E70" s="8" t="str">
        <f>P70</f>
        <v>7,15 км</v>
      </c>
      <c r="F70" s="8">
        <v>2020</v>
      </c>
      <c r="G70" s="8">
        <v>2021</v>
      </c>
      <c r="H70" s="5"/>
      <c r="I70" s="5"/>
      <c r="J70" s="139"/>
      <c r="K70" s="8" t="s">
        <v>218</v>
      </c>
      <c r="L70" s="8" t="s">
        <v>217</v>
      </c>
      <c r="M70" s="8"/>
      <c r="N70" s="8"/>
      <c r="O70" s="8"/>
      <c r="P70" s="8" t="s">
        <v>219</v>
      </c>
      <c r="Q70" s="5">
        <v>14.365922106000003</v>
      </c>
      <c r="R70" s="7">
        <v>30.185910000000003</v>
      </c>
      <c r="S70" s="7"/>
      <c r="T70" s="5"/>
      <c r="U70" s="5"/>
      <c r="V70" s="136">
        <f>Q70+R70+S70+T70+U70</f>
        <v>44.551832106000006</v>
      </c>
    </row>
    <row r="71" spans="1:34" ht="88.5" customHeight="1" x14ac:dyDescent="0.25">
      <c r="A71" s="117" t="s">
        <v>44</v>
      </c>
      <c r="B71" s="9" t="s">
        <v>234</v>
      </c>
      <c r="C71" s="146" t="s">
        <v>393</v>
      </c>
      <c r="D71" s="8" t="s">
        <v>16</v>
      </c>
      <c r="E71" s="8" t="s">
        <v>412</v>
      </c>
      <c r="F71" s="8">
        <v>2022</v>
      </c>
      <c r="G71" s="8">
        <v>2026</v>
      </c>
      <c r="H71" s="5"/>
      <c r="I71" s="5"/>
      <c r="J71" s="139"/>
      <c r="K71" s="8"/>
      <c r="L71" s="8"/>
      <c r="M71" s="8" t="s">
        <v>308</v>
      </c>
      <c r="N71" s="8" t="s">
        <v>307</v>
      </c>
      <c r="O71" s="8" t="s">
        <v>415</v>
      </c>
      <c r="P71" s="8" t="s">
        <v>416</v>
      </c>
      <c r="Q71" s="6"/>
      <c r="R71" s="6"/>
      <c r="S71" s="5">
        <v>30.043735999999999</v>
      </c>
      <c r="T71" s="6">
        <v>33.099156000000001</v>
      </c>
      <c r="U71" s="6">
        <f>28.198+3</f>
        <v>31.198</v>
      </c>
      <c r="V71" s="136">
        <f>Q71+R71+S71+T71+U71</f>
        <v>94.340891999999997</v>
      </c>
    </row>
    <row r="72" spans="1:34" ht="88.5" customHeight="1" x14ac:dyDescent="0.25">
      <c r="A72" s="117" t="s">
        <v>45</v>
      </c>
      <c r="B72" s="9" t="s">
        <v>302</v>
      </c>
      <c r="C72" s="146" t="s">
        <v>378</v>
      </c>
      <c r="D72" s="8" t="s">
        <v>16</v>
      </c>
      <c r="E72" s="8" t="str">
        <f>P72</f>
        <v>6,08 МВА
25,75 км 
РП-10кВ</v>
      </c>
      <c r="F72" s="8">
        <v>2020</v>
      </c>
      <c r="G72" s="8">
        <v>2024</v>
      </c>
      <c r="H72" s="5"/>
      <c r="I72" s="5"/>
      <c r="J72" s="139"/>
      <c r="K72" s="8" t="s">
        <v>117</v>
      </c>
      <c r="L72" s="8" t="s">
        <v>144</v>
      </c>
      <c r="M72" s="5" t="s">
        <v>238</v>
      </c>
      <c r="N72" s="8" t="s">
        <v>347</v>
      </c>
      <c r="O72" s="5" t="s">
        <v>444</v>
      </c>
      <c r="P72" s="8" t="s">
        <v>445</v>
      </c>
      <c r="Q72" s="5">
        <v>13.2268416</v>
      </c>
      <c r="R72" s="5">
        <v>29.201591999999998</v>
      </c>
      <c r="S72" s="7">
        <f>34.632022</f>
        <v>34.632021999999999</v>
      </c>
      <c r="T72" s="5">
        <f>SUM(T73:T78)</f>
        <v>25.902362599999996</v>
      </c>
      <c r="U72" s="5">
        <f>8+16.5</f>
        <v>24.5</v>
      </c>
      <c r="V72" s="136">
        <f>Q72+R72+S72+T72+U72</f>
        <v>127.46281819999999</v>
      </c>
    </row>
    <row r="73" spans="1:34" s="73" customFormat="1" ht="88.5" customHeight="1" outlineLevel="1" x14ac:dyDescent="0.25">
      <c r="A73" s="122"/>
      <c r="B73" s="66" t="s">
        <v>255</v>
      </c>
      <c r="C73" s="147"/>
      <c r="D73" s="69"/>
      <c r="E73" s="69"/>
      <c r="F73" s="69"/>
      <c r="G73" s="69"/>
      <c r="H73" s="70"/>
      <c r="I73" s="70"/>
      <c r="J73" s="140"/>
      <c r="K73" s="69"/>
      <c r="L73" s="69"/>
      <c r="M73" s="70"/>
      <c r="N73" s="69" t="s">
        <v>269</v>
      </c>
      <c r="O73" s="70"/>
      <c r="P73" s="69"/>
      <c r="Q73" s="70"/>
      <c r="R73" s="70"/>
      <c r="S73" s="72"/>
      <c r="T73" s="70">
        <v>4.1961626800000005</v>
      </c>
      <c r="U73" s="70"/>
      <c r="V73" s="137"/>
      <c r="W73" s="94"/>
      <c r="X73" s="101"/>
      <c r="Y73" s="101"/>
      <c r="Z73" s="101"/>
      <c r="AA73" s="101"/>
      <c r="AB73" s="101"/>
      <c r="AC73" s="101"/>
      <c r="AD73" s="101"/>
      <c r="AE73" s="101"/>
      <c r="AF73" s="101"/>
      <c r="AG73" s="101"/>
      <c r="AH73" s="101"/>
    </row>
    <row r="74" spans="1:34" s="73" customFormat="1" ht="88.5" customHeight="1" outlineLevel="1" x14ac:dyDescent="0.25">
      <c r="A74" s="122"/>
      <c r="B74" s="66" t="s">
        <v>290</v>
      </c>
      <c r="C74" s="147"/>
      <c r="D74" s="69"/>
      <c r="E74" s="69"/>
      <c r="F74" s="69"/>
      <c r="G74" s="69"/>
      <c r="H74" s="70"/>
      <c r="I74" s="70"/>
      <c r="J74" s="140"/>
      <c r="K74" s="69"/>
      <c r="L74" s="69"/>
      <c r="M74" s="70"/>
      <c r="N74" s="69" t="s">
        <v>289</v>
      </c>
      <c r="O74" s="70"/>
      <c r="P74" s="69"/>
      <c r="Q74" s="70"/>
      <c r="R74" s="70"/>
      <c r="S74" s="72"/>
      <c r="T74" s="70">
        <v>0.85394700000000001</v>
      </c>
      <c r="U74" s="70"/>
      <c r="V74" s="137"/>
      <c r="W74" s="94"/>
      <c r="X74" s="101"/>
      <c r="Y74" s="101"/>
      <c r="Z74" s="101"/>
      <c r="AA74" s="101"/>
      <c r="AB74" s="101"/>
      <c r="AC74" s="101"/>
      <c r="AD74" s="101"/>
      <c r="AE74" s="101"/>
      <c r="AF74" s="101"/>
      <c r="AG74" s="101"/>
      <c r="AH74" s="101"/>
    </row>
    <row r="75" spans="1:34" s="74" customFormat="1" ht="88.5" customHeight="1" outlineLevel="1" x14ac:dyDescent="0.25">
      <c r="A75" s="122"/>
      <c r="B75" s="66" t="s">
        <v>256</v>
      </c>
      <c r="C75" s="80"/>
      <c r="D75" s="69"/>
      <c r="E75" s="69"/>
      <c r="F75" s="69"/>
      <c r="G75" s="69"/>
      <c r="H75" s="70"/>
      <c r="I75" s="70"/>
      <c r="J75" s="140"/>
      <c r="K75" s="69"/>
      <c r="L75" s="69"/>
      <c r="M75" s="70"/>
      <c r="N75" s="69" t="s">
        <v>268</v>
      </c>
      <c r="O75" s="70"/>
      <c r="P75" s="69"/>
      <c r="Q75" s="70"/>
      <c r="R75" s="70"/>
      <c r="S75" s="72"/>
      <c r="T75" s="70">
        <v>12.802341</v>
      </c>
      <c r="U75" s="70"/>
      <c r="V75" s="137"/>
      <c r="W75" s="94"/>
      <c r="X75" s="97"/>
      <c r="Y75" s="97"/>
      <c r="Z75" s="97"/>
      <c r="AA75" s="97"/>
      <c r="AB75" s="97"/>
      <c r="AC75" s="97"/>
      <c r="AD75" s="97"/>
      <c r="AE75" s="97"/>
      <c r="AF75" s="97"/>
      <c r="AG75" s="97"/>
      <c r="AH75" s="97"/>
    </row>
    <row r="76" spans="1:34" s="74" customFormat="1" ht="88.5" customHeight="1" outlineLevel="1" x14ac:dyDescent="0.25">
      <c r="A76" s="122"/>
      <c r="B76" s="66" t="s">
        <v>345</v>
      </c>
      <c r="C76" s="80"/>
      <c r="D76" s="69"/>
      <c r="E76" s="69"/>
      <c r="F76" s="69"/>
      <c r="G76" s="69"/>
      <c r="H76" s="70"/>
      <c r="I76" s="70"/>
      <c r="J76" s="140"/>
      <c r="K76" s="69"/>
      <c r="L76" s="69"/>
      <c r="M76" s="70"/>
      <c r="N76" s="69" t="s">
        <v>314</v>
      </c>
      <c r="O76" s="70"/>
      <c r="P76" s="69"/>
      <c r="Q76" s="70"/>
      <c r="R76" s="70"/>
      <c r="S76" s="72"/>
      <c r="T76" s="70">
        <v>3.0149400800000001</v>
      </c>
      <c r="U76" s="70"/>
      <c r="V76" s="137"/>
      <c r="W76" s="94"/>
      <c r="X76" s="97"/>
      <c r="Y76" s="97"/>
      <c r="Z76" s="97"/>
      <c r="AA76" s="97"/>
      <c r="AB76" s="97"/>
      <c r="AC76" s="97"/>
      <c r="AD76" s="97"/>
      <c r="AE76" s="97"/>
      <c r="AF76" s="97"/>
      <c r="AG76" s="97"/>
      <c r="AH76" s="97"/>
    </row>
    <row r="77" spans="1:34" s="74" customFormat="1" ht="88.5" customHeight="1" outlineLevel="1" x14ac:dyDescent="0.25">
      <c r="A77" s="122"/>
      <c r="B77" s="66" t="s">
        <v>346</v>
      </c>
      <c r="C77" s="80"/>
      <c r="D77" s="69"/>
      <c r="E77" s="69"/>
      <c r="F77" s="69"/>
      <c r="G77" s="69"/>
      <c r="H77" s="70"/>
      <c r="I77" s="70"/>
      <c r="J77" s="140"/>
      <c r="K77" s="69"/>
      <c r="L77" s="69"/>
      <c r="M77" s="70"/>
      <c r="N77" s="69" t="s">
        <v>315</v>
      </c>
      <c r="O77" s="70"/>
      <c r="P77" s="69"/>
      <c r="Q77" s="70"/>
      <c r="R77" s="70"/>
      <c r="S77" s="72"/>
      <c r="T77" s="70">
        <v>4.0803621400000001</v>
      </c>
      <c r="U77" s="70"/>
      <c r="V77" s="137"/>
      <c r="W77" s="94"/>
      <c r="X77" s="97"/>
      <c r="Y77" s="97"/>
      <c r="Z77" s="97"/>
      <c r="AA77" s="97"/>
      <c r="AB77" s="97"/>
      <c r="AC77" s="97"/>
      <c r="AD77" s="97"/>
      <c r="AE77" s="97"/>
      <c r="AF77" s="97"/>
      <c r="AG77" s="97"/>
      <c r="AH77" s="97"/>
    </row>
    <row r="78" spans="1:34" s="74" customFormat="1" ht="88.5" customHeight="1" outlineLevel="1" x14ac:dyDescent="0.25">
      <c r="A78" s="122"/>
      <c r="B78" s="66" t="s">
        <v>364</v>
      </c>
      <c r="C78" s="80"/>
      <c r="D78" s="69"/>
      <c r="E78" s="69"/>
      <c r="F78" s="69"/>
      <c r="G78" s="69"/>
      <c r="H78" s="70"/>
      <c r="I78" s="70"/>
      <c r="J78" s="140"/>
      <c r="K78" s="69"/>
      <c r="L78" s="69"/>
      <c r="M78" s="70"/>
      <c r="N78" s="69" t="s">
        <v>326</v>
      </c>
      <c r="O78" s="70"/>
      <c r="P78" s="69"/>
      <c r="Q78" s="70"/>
      <c r="R78" s="70"/>
      <c r="S78" s="72"/>
      <c r="T78" s="70">
        <v>0.95460970000000001</v>
      </c>
      <c r="U78" s="70"/>
      <c r="V78" s="137"/>
      <c r="W78" s="94"/>
      <c r="X78" s="97"/>
      <c r="Y78" s="97"/>
      <c r="Z78" s="97"/>
      <c r="AA78" s="97"/>
      <c r="AB78" s="97"/>
      <c r="AC78" s="97"/>
      <c r="AD78" s="97"/>
      <c r="AE78" s="97"/>
      <c r="AF78" s="97"/>
      <c r="AG78" s="97"/>
      <c r="AH78" s="97"/>
    </row>
    <row r="79" spans="1:34" s="13" customFormat="1" ht="88.5" customHeight="1" x14ac:dyDescent="0.25">
      <c r="A79" s="117" t="s">
        <v>46</v>
      </c>
      <c r="B79" s="9" t="s">
        <v>257</v>
      </c>
      <c r="C79" s="146" t="s">
        <v>379</v>
      </c>
      <c r="D79" s="8" t="s">
        <v>16</v>
      </c>
      <c r="E79" s="8" t="str">
        <f t="shared" ref="E79:E94" si="8">P79</f>
        <v>6,2 МВА
6 км</v>
      </c>
      <c r="F79" s="8">
        <v>2020</v>
      </c>
      <c r="G79" s="8">
        <v>2024</v>
      </c>
      <c r="H79" s="5"/>
      <c r="I79" s="5"/>
      <c r="J79" s="139"/>
      <c r="K79" s="8" t="s">
        <v>107</v>
      </c>
      <c r="L79" s="8" t="s">
        <v>145</v>
      </c>
      <c r="M79" s="8" t="s">
        <v>239</v>
      </c>
      <c r="N79" s="8" t="s">
        <v>355</v>
      </c>
      <c r="O79" s="8" t="s">
        <v>360</v>
      </c>
      <c r="P79" s="8" t="s">
        <v>361</v>
      </c>
      <c r="Q79" s="6">
        <v>4.104969500000001</v>
      </c>
      <c r="R79" s="6">
        <v>3.9834404981000011</v>
      </c>
      <c r="S79" s="7">
        <f>9.203188-1.566557</f>
        <v>7.6366310000000013</v>
      </c>
      <c r="T79" s="5">
        <f>SUM(T80:T82)</f>
        <v>10.75205792</v>
      </c>
      <c r="U79" s="6">
        <v>4.5999999999999996</v>
      </c>
      <c r="V79" s="136">
        <f>Q79+R79+S79+T79+U79</f>
        <v>31.077098918100006</v>
      </c>
      <c r="W79" s="93"/>
      <c r="X79" s="98"/>
      <c r="Y79" s="98"/>
      <c r="Z79" s="98"/>
      <c r="AA79" s="98"/>
      <c r="AB79" s="98"/>
      <c r="AC79" s="98"/>
      <c r="AD79" s="98"/>
      <c r="AE79" s="98"/>
      <c r="AF79" s="98"/>
      <c r="AG79" s="98"/>
      <c r="AH79" s="98"/>
    </row>
    <row r="80" spans="1:34" s="74" customFormat="1" ht="84" customHeight="1" outlineLevel="1" x14ac:dyDescent="0.25">
      <c r="A80" s="122"/>
      <c r="B80" s="65" t="s">
        <v>446</v>
      </c>
      <c r="C80" s="80"/>
      <c r="D80" s="69"/>
      <c r="E80" s="69"/>
      <c r="F80" s="69"/>
      <c r="G80" s="69"/>
      <c r="H80" s="70"/>
      <c r="I80" s="70"/>
      <c r="J80" s="140"/>
      <c r="K80" s="69"/>
      <c r="L80" s="69"/>
      <c r="M80" s="69"/>
      <c r="N80" s="69" t="s">
        <v>294</v>
      </c>
      <c r="O80" s="69"/>
      <c r="P80" s="69"/>
      <c r="Q80" s="71"/>
      <c r="R80" s="71"/>
      <c r="S80" s="72"/>
      <c r="T80" s="70">
        <v>1.8653570000000002</v>
      </c>
      <c r="U80" s="71"/>
      <c r="V80" s="137"/>
      <c r="W80" s="94"/>
      <c r="X80" s="97"/>
      <c r="Y80" s="97"/>
      <c r="Z80" s="97"/>
      <c r="AA80" s="97"/>
      <c r="AB80" s="97"/>
      <c r="AC80" s="97"/>
      <c r="AD80" s="97"/>
      <c r="AE80" s="97"/>
      <c r="AF80" s="97"/>
      <c r="AG80" s="97"/>
      <c r="AH80" s="97"/>
    </row>
    <row r="81" spans="1:34" s="74" customFormat="1" ht="88.5" customHeight="1" outlineLevel="1" x14ac:dyDescent="0.25">
      <c r="A81" s="122"/>
      <c r="B81" s="65" t="s">
        <v>258</v>
      </c>
      <c r="C81" s="80"/>
      <c r="D81" s="69"/>
      <c r="E81" s="69"/>
      <c r="F81" s="69"/>
      <c r="G81" s="69"/>
      <c r="H81" s="70"/>
      <c r="I81" s="70"/>
      <c r="J81" s="140"/>
      <c r="K81" s="69"/>
      <c r="L81" s="69"/>
      <c r="M81" s="69"/>
      <c r="N81" s="69" t="s">
        <v>291</v>
      </c>
      <c r="O81" s="69"/>
      <c r="P81" s="69"/>
      <c r="Q81" s="71"/>
      <c r="R81" s="71"/>
      <c r="S81" s="72"/>
      <c r="T81" s="70">
        <v>1.6134463999999999</v>
      </c>
      <c r="U81" s="71"/>
      <c r="V81" s="137"/>
      <c r="W81" s="94"/>
      <c r="X81" s="97"/>
      <c r="Y81" s="97"/>
      <c r="Z81" s="97"/>
      <c r="AA81" s="97"/>
      <c r="AB81" s="97"/>
      <c r="AC81" s="97"/>
      <c r="AD81" s="97"/>
      <c r="AE81" s="97"/>
      <c r="AF81" s="97"/>
      <c r="AG81" s="97"/>
      <c r="AH81" s="97"/>
    </row>
    <row r="82" spans="1:34" s="74" customFormat="1" ht="88.5" customHeight="1" outlineLevel="1" x14ac:dyDescent="0.25">
      <c r="A82" s="122"/>
      <c r="B82" s="66" t="s">
        <v>365</v>
      </c>
      <c r="C82" s="80"/>
      <c r="D82" s="69"/>
      <c r="E82" s="69"/>
      <c r="F82" s="69"/>
      <c r="G82" s="69"/>
      <c r="H82" s="70"/>
      <c r="I82" s="70"/>
      <c r="J82" s="140"/>
      <c r="K82" s="69"/>
      <c r="L82" s="69"/>
      <c r="M82" s="69"/>
      <c r="N82" s="69" t="s">
        <v>348</v>
      </c>
      <c r="O82" s="69"/>
      <c r="P82" s="69"/>
      <c r="Q82" s="71"/>
      <c r="R82" s="71"/>
      <c r="S82" s="72"/>
      <c r="T82" s="70">
        <v>7.2732545200000001</v>
      </c>
      <c r="U82" s="71"/>
      <c r="V82" s="137"/>
      <c r="W82" s="94"/>
      <c r="X82" s="97"/>
      <c r="Y82" s="97"/>
      <c r="Z82" s="97"/>
      <c r="AA82" s="97"/>
      <c r="AB82" s="97"/>
      <c r="AC82" s="97"/>
      <c r="AD82" s="97"/>
      <c r="AE82" s="97"/>
      <c r="AF82" s="97"/>
      <c r="AG82" s="97"/>
      <c r="AH82" s="97"/>
    </row>
    <row r="83" spans="1:34" s="13" customFormat="1" ht="88.5" customHeight="1" x14ac:dyDescent="0.25">
      <c r="A83" s="117" t="s">
        <v>47</v>
      </c>
      <c r="B83" s="9" t="s">
        <v>259</v>
      </c>
      <c r="C83" s="146" t="s">
        <v>380</v>
      </c>
      <c r="D83" s="8" t="s">
        <v>16</v>
      </c>
      <c r="E83" s="8" t="str">
        <f t="shared" si="8"/>
        <v>3,95 МВА
10,92 км</v>
      </c>
      <c r="F83" s="8">
        <v>2020</v>
      </c>
      <c r="G83" s="8">
        <v>2024</v>
      </c>
      <c r="H83" s="5"/>
      <c r="I83" s="5"/>
      <c r="J83" s="139"/>
      <c r="K83" s="8" t="s">
        <v>108</v>
      </c>
      <c r="L83" s="8" t="s">
        <v>146</v>
      </c>
      <c r="M83" s="8" t="s">
        <v>226</v>
      </c>
      <c r="N83" s="8" t="s">
        <v>270</v>
      </c>
      <c r="O83" s="8" t="s">
        <v>447</v>
      </c>
      <c r="P83" s="8" t="s">
        <v>448</v>
      </c>
      <c r="Q83" s="6">
        <v>8.9945122000000008</v>
      </c>
      <c r="R83" s="6">
        <v>9.3902707368000016</v>
      </c>
      <c r="S83" s="7">
        <v>5.1024426492192001</v>
      </c>
      <c r="T83" s="5">
        <f>T84</f>
        <v>2.5553282400000001</v>
      </c>
      <c r="U83" s="6">
        <v>7.5</v>
      </c>
      <c r="V83" s="136">
        <f>Q83+R83+S83+T83+U83</f>
        <v>33.542553826019201</v>
      </c>
      <c r="W83" s="93"/>
      <c r="X83" s="98"/>
      <c r="Y83" s="98"/>
      <c r="Z83" s="98"/>
      <c r="AA83" s="98"/>
      <c r="AB83" s="98"/>
      <c r="AC83" s="98"/>
      <c r="AD83" s="98"/>
      <c r="AE83" s="98"/>
      <c r="AF83" s="98"/>
      <c r="AG83" s="98"/>
      <c r="AH83" s="98"/>
    </row>
    <row r="84" spans="1:34" s="74" customFormat="1" ht="111.75" customHeight="1" outlineLevel="1" x14ac:dyDescent="0.25">
      <c r="A84" s="120"/>
      <c r="B84" s="66" t="s">
        <v>292</v>
      </c>
      <c r="C84" s="80"/>
      <c r="D84" s="69"/>
      <c r="E84" s="69"/>
      <c r="F84" s="69"/>
      <c r="G84" s="69"/>
      <c r="H84" s="70"/>
      <c r="I84" s="70"/>
      <c r="J84" s="140"/>
      <c r="K84" s="69"/>
      <c r="L84" s="69"/>
      <c r="M84" s="69"/>
      <c r="N84" s="69" t="s">
        <v>270</v>
      </c>
      <c r="O84" s="69"/>
      <c r="P84" s="69"/>
      <c r="Q84" s="71"/>
      <c r="R84" s="71"/>
      <c r="S84" s="72"/>
      <c r="T84" s="70">
        <v>2.5553282400000001</v>
      </c>
      <c r="U84" s="71"/>
      <c r="V84" s="137"/>
      <c r="W84" s="94"/>
      <c r="X84" s="97"/>
      <c r="Y84" s="97"/>
      <c r="Z84" s="97"/>
      <c r="AA84" s="97"/>
      <c r="AB84" s="97"/>
      <c r="AC84" s="97"/>
      <c r="AD84" s="97"/>
      <c r="AE84" s="97"/>
      <c r="AF84" s="97"/>
      <c r="AG84" s="97"/>
      <c r="AH84" s="97"/>
    </row>
    <row r="85" spans="1:34" s="13" customFormat="1" ht="88.5" customHeight="1" x14ac:dyDescent="0.25">
      <c r="A85" s="117" t="s">
        <v>49</v>
      </c>
      <c r="B85" s="9" t="s">
        <v>260</v>
      </c>
      <c r="C85" s="146" t="s">
        <v>381</v>
      </c>
      <c r="D85" s="8" t="s">
        <v>16</v>
      </c>
      <c r="E85" s="8" t="str">
        <f>P85</f>
        <v xml:space="preserve">3,28 МВА
26,74 км </v>
      </c>
      <c r="F85" s="8">
        <v>2020</v>
      </c>
      <c r="G85" s="8">
        <v>2024</v>
      </c>
      <c r="H85" s="5"/>
      <c r="I85" s="5"/>
      <c r="J85" s="139"/>
      <c r="K85" s="8" t="s">
        <v>103</v>
      </c>
      <c r="L85" s="8" t="s">
        <v>136</v>
      </c>
      <c r="M85" s="8" t="s">
        <v>243</v>
      </c>
      <c r="N85" s="8" t="s">
        <v>318</v>
      </c>
      <c r="O85" s="8" t="s">
        <v>449</v>
      </c>
      <c r="P85" s="8" t="s">
        <v>450</v>
      </c>
      <c r="Q85" s="6">
        <v>8.2472742000000014</v>
      </c>
      <c r="R85" s="6">
        <v>8.4663918848000019</v>
      </c>
      <c r="S85" s="7">
        <f>8.989+32.27+7.58</f>
        <v>48.838999999999999</v>
      </c>
      <c r="T85" s="5">
        <f>T86+T87</f>
        <v>12.192610220000001</v>
      </c>
      <c r="U85" s="6">
        <f>(6+14.5+0.5)+((3.2+2.1+1)+(10+2.284)+(13+2.375)+0.15)</f>
        <v>55.109000000000002</v>
      </c>
      <c r="V85" s="136">
        <f>Q85+R85+S85+T85+U85</f>
        <v>132.85427630480001</v>
      </c>
      <c r="W85" s="93"/>
      <c r="X85" s="98"/>
      <c r="Y85" s="98"/>
      <c r="Z85" s="98"/>
      <c r="AA85" s="98"/>
      <c r="AB85" s="98"/>
      <c r="AC85" s="98"/>
      <c r="AD85" s="98"/>
      <c r="AE85" s="98"/>
      <c r="AF85" s="98"/>
      <c r="AG85" s="98"/>
      <c r="AH85" s="98"/>
    </row>
    <row r="86" spans="1:34" s="74" customFormat="1" ht="88.5" customHeight="1" outlineLevel="1" x14ac:dyDescent="0.25">
      <c r="A86" s="122"/>
      <c r="B86" s="66" t="s">
        <v>451</v>
      </c>
      <c r="C86" s="80"/>
      <c r="D86" s="69"/>
      <c r="E86" s="69"/>
      <c r="F86" s="69"/>
      <c r="G86" s="69"/>
      <c r="H86" s="70"/>
      <c r="I86" s="70"/>
      <c r="J86" s="140"/>
      <c r="K86" s="69"/>
      <c r="L86" s="69"/>
      <c r="M86" s="69"/>
      <c r="N86" s="69" t="s">
        <v>316</v>
      </c>
      <c r="O86" s="69"/>
      <c r="P86" s="69"/>
      <c r="Q86" s="71"/>
      <c r="R86" s="71"/>
      <c r="S86" s="72"/>
      <c r="T86" s="70">
        <v>6.0160288400000006</v>
      </c>
      <c r="U86" s="71"/>
      <c r="V86" s="137"/>
      <c r="W86" s="94"/>
      <c r="X86" s="97"/>
      <c r="Y86" s="97"/>
      <c r="Z86" s="97"/>
      <c r="AA86" s="97"/>
      <c r="AB86" s="97"/>
      <c r="AC86" s="97"/>
      <c r="AD86" s="97"/>
      <c r="AE86" s="97"/>
      <c r="AF86" s="97"/>
      <c r="AG86" s="97"/>
      <c r="AH86" s="97"/>
    </row>
    <row r="87" spans="1:34" s="74" customFormat="1" ht="88.5" customHeight="1" outlineLevel="1" x14ac:dyDescent="0.25">
      <c r="A87" s="122"/>
      <c r="B87" s="66" t="s">
        <v>303</v>
      </c>
      <c r="C87" s="80"/>
      <c r="D87" s="69"/>
      <c r="E87" s="69"/>
      <c r="F87" s="69"/>
      <c r="G87" s="69"/>
      <c r="H87" s="70"/>
      <c r="I87" s="70"/>
      <c r="J87" s="140"/>
      <c r="K87" s="69"/>
      <c r="L87" s="69"/>
      <c r="M87" s="69"/>
      <c r="N87" s="69" t="s">
        <v>317</v>
      </c>
      <c r="O87" s="69"/>
      <c r="P87" s="69"/>
      <c r="Q87" s="71"/>
      <c r="R87" s="71"/>
      <c r="S87" s="72"/>
      <c r="T87" s="70">
        <v>6.17658138</v>
      </c>
      <c r="U87" s="71"/>
      <c r="V87" s="137"/>
      <c r="W87" s="94"/>
      <c r="X87" s="97"/>
      <c r="Y87" s="97"/>
      <c r="Z87" s="97"/>
      <c r="AA87" s="97"/>
      <c r="AB87" s="97"/>
      <c r="AC87" s="97"/>
      <c r="AD87" s="97"/>
      <c r="AE87" s="97"/>
      <c r="AF87" s="97"/>
      <c r="AG87" s="97"/>
      <c r="AH87" s="97"/>
    </row>
    <row r="88" spans="1:34" ht="88.5" customHeight="1" x14ac:dyDescent="0.25">
      <c r="A88" s="117" t="s">
        <v>53</v>
      </c>
      <c r="B88" s="9" t="s">
        <v>261</v>
      </c>
      <c r="C88" s="146" t="s">
        <v>382</v>
      </c>
      <c r="D88" s="8" t="s">
        <v>16</v>
      </c>
      <c r="E88" s="8" t="str">
        <f t="shared" si="8"/>
        <v>3,36 МВА
10,87 км</v>
      </c>
      <c r="F88" s="8">
        <v>2020</v>
      </c>
      <c r="G88" s="8">
        <v>2024</v>
      </c>
      <c r="H88" s="5"/>
      <c r="I88" s="5"/>
      <c r="J88" s="141"/>
      <c r="K88" s="8" t="s">
        <v>103</v>
      </c>
      <c r="L88" s="8" t="s">
        <v>147</v>
      </c>
      <c r="M88" s="8" t="s">
        <v>148</v>
      </c>
      <c r="N88" s="8" t="s">
        <v>320</v>
      </c>
      <c r="O88" s="8" t="s">
        <v>278</v>
      </c>
      <c r="P88" s="8" t="s">
        <v>452</v>
      </c>
      <c r="Q88" s="6">
        <v>8.2472742000000014</v>
      </c>
      <c r="R88" s="6">
        <v>8.4810671212000024</v>
      </c>
      <c r="S88" s="7">
        <v>8.9890010524512025</v>
      </c>
      <c r="T88" s="5">
        <f>T89+T90+T91</f>
        <v>5.7675324400000001</v>
      </c>
      <c r="U88" s="6">
        <v>4</v>
      </c>
      <c r="V88" s="136">
        <f>Q88+R88+S88+T88+U88</f>
        <v>35.484874813651203</v>
      </c>
    </row>
    <row r="89" spans="1:34" s="73" customFormat="1" ht="88.5" customHeight="1" outlineLevel="1" x14ac:dyDescent="0.25">
      <c r="A89" s="122"/>
      <c r="B89" s="65" t="s">
        <v>293</v>
      </c>
      <c r="C89" s="147"/>
      <c r="D89" s="69"/>
      <c r="E89" s="69"/>
      <c r="F89" s="69"/>
      <c r="G89" s="69"/>
      <c r="H89" s="70"/>
      <c r="I89" s="70"/>
      <c r="J89" s="142"/>
      <c r="K89" s="69"/>
      <c r="L89" s="69"/>
      <c r="M89" s="69"/>
      <c r="N89" s="69" t="s">
        <v>319</v>
      </c>
      <c r="O89" s="69"/>
      <c r="P89" s="69"/>
      <c r="Q89" s="71"/>
      <c r="R89" s="71"/>
      <c r="S89" s="72"/>
      <c r="T89" s="70">
        <v>3.1076259999999998</v>
      </c>
      <c r="U89" s="71"/>
      <c r="V89" s="137"/>
      <c r="W89" s="94"/>
      <c r="X89" s="101"/>
      <c r="Y89" s="101"/>
      <c r="Z89" s="101"/>
      <c r="AA89" s="101"/>
      <c r="AB89" s="101"/>
      <c r="AC89" s="101"/>
      <c r="AD89" s="101"/>
      <c r="AE89" s="101"/>
      <c r="AF89" s="101"/>
      <c r="AG89" s="101"/>
      <c r="AH89" s="101"/>
    </row>
    <row r="90" spans="1:34" s="73" customFormat="1" ht="88.5" customHeight="1" outlineLevel="1" x14ac:dyDescent="0.25">
      <c r="A90" s="122"/>
      <c r="B90" s="66" t="s">
        <v>262</v>
      </c>
      <c r="C90" s="147"/>
      <c r="D90" s="69"/>
      <c r="E90" s="69"/>
      <c r="F90" s="69"/>
      <c r="G90" s="69"/>
      <c r="H90" s="70"/>
      <c r="I90" s="70"/>
      <c r="J90" s="142"/>
      <c r="K90" s="69"/>
      <c r="L90" s="69"/>
      <c r="M90" s="69"/>
      <c r="N90" s="69" t="s">
        <v>271</v>
      </c>
      <c r="O90" s="69"/>
      <c r="P90" s="69"/>
      <c r="Q90" s="71"/>
      <c r="R90" s="71"/>
      <c r="S90" s="72"/>
      <c r="T90" s="70">
        <v>1.29890539</v>
      </c>
      <c r="U90" s="71"/>
      <c r="V90" s="137"/>
      <c r="W90" s="94"/>
      <c r="X90" s="101"/>
      <c r="Y90" s="101"/>
      <c r="Z90" s="101"/>
      <c r="AA90" s="101"/>
      <c r="AB90" s="101"/>
      <c r="AC90" s="101"/>
      <c r="AD90" s="101"/>
      <c r="AE90" s="101"/>
      <c r="AF90" s="101"/>
      <c r="AG90" s="101"/>
      <c r="AH90" s="101"/>
    </row>
    <row r="91" spans="1:34" s="73" customFormat="1" ht="88.5" customHeight="1" outlineLevel="1" x14ac:dyDescent="0.25">
      <c r="A91" s="122"/>
      <c r="B91" s="65" t="s">
        <v>453</v>
      </c>
      <c r="C91" s="147"/>
      <c r="D91" s="69"/>
      <c r="E91" s="69"/>
      <c r="F91" s="69"/>
      <c r="G91" s="69"/>
      <c r="H91" s="70"/>
      <c r="I91" s="70"/>
      <c r="J91" s="142"/>
      <c r="K91" s="69"/>
      <c r="L91" s="69"/>
      <c r="M91" s="69"/>
      <c r="N91" s="69" t="s">
        <v>294</v>
      </c>
      <c r="O91" s="69"/>
      <c r="P91" s="69"/>
      <c r="Q91" s="71"/>
      <c r="R91" s="71"/>
      <c r="S91" s="72"/>
      <c r="T91" s="70">
        <v>1.36100105</v>
      </c>
      <c r="U91" s="71"/>
      <c r="V91" s="137"/>
      <c r="W91" s="94"/>
      <c r="X91" s="101"/>
      <c r="Y91" s="101"/>
      <c r="Z91" s="101"/>
      <c r="AA91" s="101"/>
      <c r="AB91" s="101"/>
      <c r="AC91" s="101"/>
      <c r="AD91" s="101"/>
      <c r="AE91" s="101"/>
      <c r="AF91" s="101"/>
      <c r="AG91" s="101"/>
      <c r="AH91" s="101"/>
    </row>
    <row r="92" spans="1:34" ht="88.5" customHeight="1" x14ac:dyDescent="0.3">
      <c r="A92" s="117" t="s">
        <v>54</v>
      </c>
      <c r="B92" s="9" t="s">
        <v>263</v>
      </c>
      <c r="C92" s="146" t="s">
        <v>383</v>
      </c>
      <c r="D92" s="8" t="s">
        <v>16</v>
      </c>
      <c r="E92" s="8" t="str">
        <f t="shared" si="8"/>
        <v>2,23 МВА
12,67 км</v>
      </c>
      <c r="F92" s="8">
        <v>2020</v>
      </c>
      <c r="G92" s="8">
        <v>2024</v>
      </c>
      <c r="H92" s="5"/>
      <c r="I92" s="5"/>
      <c r="J92" s="143"/>
      <c r="K92" s="8" t="s">
        <v>109</v>
      </c>
      <c r="L92" s="8" t="s">
        <v>148</v>
      </c>
      <c r="M92" s="8" t="s">
        <v>227</v>
      </c>
      <c r="N92" s="8" t="s">
        <v>321</v>
      </c>
      <c r="O92" s="8" t="s">
        <v>410</v>
      </c>
      <c r="P92" s="8" t="s">
        <v>454</v>
      </c>
      <c r="Q92" s="6">
        <v>6.2049695000000007</v>
      </c>
      <c r="R92" s="6">
        <v>6.2219999980000011</v>
      </c>
      <c r="S92" s="7">
        <v>6.7630196369520013</v>
      </c>
      <c r="T92" s="5">
        <f>T93</f>
        <v>3.1845050000000001</v>
      </c>
      <c r="U92" s="6">
        <f>20.3-2.1+0.5</f>
        <v>18.7</v>
      </c>
      <c r="V92" s="136">
        <f>Q92+R92+S92+T92+U92</f>
        <v>41.074494134952005</v>
      </c>
    </row>
    <row r="93" spans="1:34" s="73" customFormat="1" ht="88.5" customHeight="1" outlineLevel="1" x14ac:dyDescent="0.3">
      <c r="A93" s="122"/>
      <c r="B93" s="66" t="s">
        <v>304</v>
      </c>
      <c r="C93" s="147"/>
      <c r="D93" s="69"/>
      <c r="E93" s="69"/>
      <c r="F93" s="69"/>
      <c r="G93" s="69"/>
      <c r="H93" s="70"/>
      <c r="I93" s="70"/>
      <c r="J93" s="144"/>
      <c r="K93" s="69"/>
      <c r="L93" s="69"/>
      <c r="M93" s="69"/>
      <c r="N93" s="69" t="s">
        <v>297</v>
      </c>
      <c r="O93" s="69"/>
      <c r="P93" s="69"/>
      <c r="Q93" s="71"/>
      <c r="R93" s="71"/>
      <c r="S93" s="72"/>
      <c r="T93" s="70">
        <v>3.1845050000000001</v>
      </c>
      <c r="U93" s="71"/>
      <c r="V93" s="137"/>
      <c r="W93" s="94"/>
      <c r="X93" s="101"/>
      <c r="Y93" s="101"/>
      <c r="Z93" s="101"/>
      <c r="AA93" s="101"/>
      <c r="AB93" s="101"/>
      <c r="AC93" s="101"/>
      <c r="AD93" s="101"/>
      <c r="AE93" s="101"/>
      <c r="AF93" s="101"/>
      <c r="AG93" s="101"/>
      <c r="AH93" s="101"/>
    </row>
    <row r="94" spans="1:34" ht="88.5" customHeight="1" x14ac:dyDescent="0.25">
      <c r="A94" s="117" t="s">
        <v>56</v>
      </c>
      <c r="B94" s="9" t="s">
        <v>264</v>
      </c>
      <c r="C94" s="146" t="s">
        <v>384</v>
      </c>
      <c r="D94" s="8" t="s">
        <v>16</v>
      </c>
      <c r="E94" s="8" t="str">
        <f t="shared" si="8"/>
        <v>8,57 МВА
17,88 км</v>
      </c>
      <c r="F94" s="8">
        <v>2020</v>
      </c>
      <c r="G94" s="8">
        <v>2024</v>
      </c>
      <c r="H94" s="5"/>
      <c r="I94" s="5"/>
      <c r="J94" s="139"/>
      <c r="K94" s="8" t="s">
        <v>110</v>
      </c>
      <c r="L94" s="8" t="s">
        <v>149</v>
      </c>
      <c r="M94" s="8" t="s">
        <v>228</v>
      </c>
      <c r="N94" s="8" t="s">
        <v>323</v>
      </c>
      <c r="O94" s="8" t="s">
        <v>455</v>
      </c>
      <c r="P94" s="8" t="s">
        <v>456</v>
      </c>
      <c r="Q94" s="6">
        <v>10.827450210000002</v>
      </c>
      <c r="R94" s="6">
        <v>36.419183803784001</v>
      </c>
      <c r="S94" s="7">
        <v>5.5964999999999998</v>
      </c>
      <c r="T94" s="5">
        <f>T95+T96</f>
        <v>6.71690641</v>
      </c>
      <c r="U94" s="6">
        <f>0+(7+12.279-3.582)</f>
        <v>15.696999999999999</v>
      </c>
      <c r="V94" s="136">
        <f>Q94+R94+S94+T94+U94</f>
        <v>75.257040423784005</v>
      </c>
      <c r="AD94" s="90"/>
    </row>
    <row r="95" spans="1:34" s="73" customFormat="1" ht="88.5" customHeight="1" outlineLevel="1" x14ac:dyDescent="0.25">
      <c r="A95" s="122"/>
      <c r="B95" s="65" t="s">
        <v>457</v>
      </c>
      <c r="C95" s="147"/>
      <c r="D95" s="69"/>
      <c r="E95" s="69"/>
      <c r="F95" s="69"/>
      <c r="G95" s="69"/>
      <c r="H95" s="70"/>
      <c r="I95" s="70"/>
      <c r="J95" s="140"/>
      <c r="K95" s="69"/>
      <c r="L95" s="69"/>
      <c r="M95" s="69"/>
      <c r="N95" s="69" t="s">
        <v>295</v>
      </c>
      <c r="O95" s="69"/>
      <c r="P95" s="69"/>
      <c r="Q95" s="71"/>
      <c r="R95" s="71"/>
      <c r="S95" s="72"/>
      <c r="T95" s="70">
        <v>2.9</v>
      </c>
      <c r="U95" s="71"/>
      <c r="V95" s="137"/>
      <c r="W95" s="94"/>
      <c r="X95" s="101"/>
      <c r="Y95" s="101"/>
      <c r="Z95" s="101"/>
      <c r="AA95" s="101"/>
      <c r="AB95" s="101"/>
      <c r="AC95" s="101"/>
      <c r="AD95" s="101"/>
      <c r="AE95" s="101"/>
      <c r="AF95" s="101"/>
      <c r="AG95" s="101"/>
      <c r="AH95" s="101"/>
    </row>
    <row r="96" spans="1:34" s="73" customFormat="1" ht="88.5" customHeight="1" outlineLevel="1" x14ac:dyDescent="0.25">
      <c r="A96" s="122"/>
      <c r="B96" s="66" t="s">
        <v>296</v>
      </c>
      <c r="C96" s="147"/>
      <c r="D96" s="69"/>
      <c r="E96" s="69"/>
      <c r="F96" s="69"/>
      <c r="G96" s="69"/>
      <c r="H96" s="70"/>
      <c r="I96" s="70"/>
      <c r="J96" s="140"/>
      <c r="K96" s="69"/>
      <c r="L96" s="69"/>
      <c r="M96" s="69"/>
      <c r="N96" s="69" t="s">
        <v>322</v>
      </c>
      <c r="O96" s="69"/>
      <c r="P96" s="69"/>
      <c r="Q96" s="71"/>
      <c r="R96" s="71"/>
      <c r="S96" s="72"/>
      <c r="T96" s="70">
        <v>3.8169064100000001</v>
      </c>
      <c r="U96" s="71"/>
      <c r="V96" s="137"/>
      <c r="W96" s="94"/>
      <c r="X96" s="101"/>
      <c r="Y96" s="101"/>
      <c r="Z96" s="101"/>
      <c r="AA96" s="101"/>
      <c r="AB96" s="101"/>
      <c r="AC96" s="101"/>
      <c r="AD96" s="101"/>
      <c r="AE96" s="101"/>
      <c r="AF96" s="101"/>
      <c r="AG96" s="101"/>
      <c r="AH96" s="101"/>
    </row>
    <row r="97" spans="1:34" ht="88.5" customHeight="1" x14ac:dyDescent="0.25">
      <c r="A97" s="117" t="s">
        <v>57</v>
      </c>
      <c r="B97" s="9" t="s">
        <v>135</v>
      </c>
      <c r="C97" s="146" t="s">
        <v>385</v>
      </c>
      <c r="D97" s="8" t="s">
        <v>16</v>
      </c>
      <c r="E97" s="8" t="s">
        <v>458</v>
      </c>
      <c r="F97" s="8">
        <v>2019</v>
      </c>
      <c r="G97" s="8">
        <v>2027</v>
      </c>
      <c r="H97" s="5"/>
      <c r="I97" s="7"/>
      <c r="J97" s="139"/>
      <c r="K97" s="8" t="s">
        <v>134</v>
      </c>
      <c r="L97" s="8" t="s">
        <v>134</v>
      </c>
      <c r="M97" s="8" t="s">
        <v>134</v>
      </c>
      <c r="N97" s="8"/>
      <c r="O97" s="8"/>
      <c r="P97" s="8"/>
      <c r="Q97" s="6">
        <v>2</v>
      </c>
      <c r="R97" s="6">
        <v>3.7</v>
      </c>
      <c r="S97" s="6">
        <v>1</v>
      </c>
      <c r="T97" s="6"/>
      <c r="U97" s="6"/>
      <c r="V97" s="136">
        <f>Q97+R97+S97+T97+U97</f>
        <v>6.7</v>
      </c>
    </row>
    <row r="98" spans="1:34" ht="88.5" customHeight="1" x14ac:dyDescent="0.25">
      <c r="A98" s="117" t="s">
        <v>222</v>
      </c>
      <c r="B98" s="9" t="s">
        <v>223</v>
      </c>
      <c r="C98" s="146" t="s">
        <v>394</v>
      </c>
      <c r="D98" s="8" t="s">
        <v>16</v>
      </c>
      <c r="E98" s="8" t="str">
        <f>P98</f>
        <v>3,55 км</v>
      </c>
      <c r="F98" s="8">
        <v>2022</v>
      </c>
      <c r="G98" s="8">
        <v>2022</v>
      </c>
      <c r="H98" s="5"/>
      <c r="I98" s="7"/>
      <c r="J98" s="139"/>
      <c r="K98" s="8"/>
      <c r="L98" s="28"/>
      <c r="M98" s="8" t="s">
        <v>240</v>
      </c>
      <c r="N98" s="8"/>
      <c r="O98" s="8"/>
      <c r="P98" s="8" t="str">
        <f>M98</f>
        <v>3,55 км</v>
      </c>
      <c r="Q98" s="6"/>
      <c r="R98" s="6"/>
      <c r="S98" s="6">
        <v>7.5810000000000004</v>
      </c>
      <c r="T98" s="6"/>
      <c r="U98" s="6"/>
      <c r="V98" s="136">
        <f>Q98+R98+S98+T98+U98</f>
        <v>7.5810000000000004</v>
      </c>
    </row>
    <row r="99" spans="1:34" ht="88.5" customHeight="1" x14ac:dyDescent="0.25">
      <c r="A99" s="117" t="s">
        <v>58</v>
      </c>
      <c r="B99" s="9" t="s">
        <v>130</v>
      </c>
      <c r="C99" s="146" t="s">
        <v>386</v>
      </c>
      <c r="D99" s="8" t="s">
        <v>16</v>
      </c>
      <c r="E99" s="8" t="str">
        <f>P99</f>
        <v>8 МВА
2-х цепная ВЛ-35кВ по
 0,35 км</v>
      </c>
      <c r="F99" s="8">
        <v>2020</v>
      </c>
      <c r="G99" s="8">
        <v>2023</v>
      </c>
      <c r="H99" s="5"/>
      <c r="I99" s="5"/>
      <c r="J99" s="139"/>
      <c r="K99" s="8" t="s">
        <v>134</v>
      </c>
      <c r="L99" s="8"/>
      <c r="M99" s="8"/>
      <c r="N99" s="8" t="s">
        <v>306</v>
      </c>
      <c r="O99" s="8"/>
      <c r="P99" s="8" t="str">
        <f>N99</f>
        <v>8 МВА
2-х цепная ВЛ-35кВ по
 0,35 км</v>
      </c>
      <c r="Q99" s="5">
        <v>4.3068558125000003</v>
      </c>
      <c r="R99" s="5">
        <v>26.837499999999999</v>
      </c>
      <c r="S99" s="7">
        <v>83.007000000000005</v>
      </c>
      <c r="T99" s="6">
        <v>85.890999999999991</v>
      </c>
      <c r="U99" s="145"/>
      <c r="V99" s="136">
        <f>Q99+R99+S99+T99+U99</f>
        <v>200.04235581249998</v>
      </c>
    </row>
    <row r="100" spans="1:34" ht="88.5" customHeight="1" x14ac:dyDescent="0.25">
      <c r="A100" s="117" t="s">
        <v>127</v>
      </c>
      <c r="B100" s="9" t="s">
        <v>265</v>
      </c>
      <c r="C100" s="146" t="s">
        <v>387</v>
      </c>
      <c r="D100" s="8" t="s">
        <v>16</v>
      </c>
      <c r="E100" s="8" t="str">
        <f>P100</f>
        <v>6,36 МВА
36,48 км</v>
      </c>
      <c r="F100" s="8">
        <v>2020</v>
      </c>
      <c r="G100" s="8">
        <v>2024</v>
      </c>
      <c r="H100" s="5"/>
      <c r="I100" s="5"/>
      <c r="J100" s="139"/>
      <c r="K100" s="8" t="s">
        <v>133</v>
      </c>
      <c r="L100" s="8" t="s">
        <v>152</v>
      </c>
      <c r="M100" s="8" t="s">
        <v>154</v>
      </c>
      <c r="N100" s="8" t="s">
        <v>325</v>
      </c>
      <c r="O100" s="8" t="s">
        <v>459</v>
      </c>
      <c r="P100" s="8" t="s">
        <v>460</v>
      </c>
      <c r="Q100" s="5">
        <v>45.586349124999998</v>
      </c>
      <c r="R100" s="5">
        <v>43.507415690000002</v>
      </c>
      <c r="S100" s="7">
        <v>8.4267428545532006</v>
      </c>
      <c r="T100" s="6">
        <f>SUM(T101:T105)</f>
        <v>29.98436178</v>
      </c>
      <c r="U100" s="5">
        <v>11</v>
      </c>
      <c r="V100" s="136">
        <f>Q100+R100+S100+T100+U100</f>
        <v>138.50486944955321</v>
      </c>
    </row>
    <row r="101" spans="1:34" s="73" customFormat="1" ht="88.5" customHeight="1" outlineLevel="1" x14ac:dyDescent="0.25">
      <c r="A101" s="122"/>
      <c r="B101" s="66" t="s">
        <v>272</v>
      </c>
      <c r="C101" s="147"/>
      <c r="D101" s="69"/>
      <c r="E101" s="69"/>
      <c r="F101" s="69"/>
      <c r="G101" s="69"/>
      <c r="H101" s="70"/>
      <c r="I101" s="70"/>
      <c r="J101" s="140"/>
      <c r="K101" s="69"/>
      <c r="L101" s="69"/>
      <c r="M101" s="69"/>
      <c r="N101" s="69" t="s">
        <v>311</v>
      </c>
      <c r="O101" s="69"/>
      <c r="P101" s="69"/>
      <c r="Q101" s="70"/>
      <c r="R101" s="70"/>
      <c r="S101" s="72"/>
      <c r="T101" s="71">
        <v>5.2076897400000002</v>
      </c>
      <c r="U101" s="70"/>
      <c r="V101" s="137"/>
      <c r="W101" s="94"/>
      <c r="X101" s="101"/>
      <c r="Y101" s="101"/>
      <c r="Z101" s="101"/>
      <c r="AA101" s="101"/>
      <c r="AB101" s="101"/>
      <c r="AC101" s="101"/>
      <c r="AD101" s="101"/>
      <c r="AE101" s="101"/>
      <c r="AF101" s="101"/>
      <c r="AG101" s="101"/>
      <c r="AH101" s="101"/>
    </row>
    <row r="102" spans="1:34" s="73" customFormat="1" ht="88.5" customHeight="1" outlineLevel="1" x14ac:dyDescent="0.25">
      <c r="A102" s="120"/>
      <c r="B102" s="65" t="s">
        <v>352</v>
      </c>
      <c r="C102" s="147"/>
      <c r="D102" s="69"/>
      <c r="E102" s="69"/>
      <c r="F102" s="69"/>
      <c r="G102" s="69"/>
      <c r="H102" s="70"/>
      <c r="I102" s="70"/>
      <c r="J102" s="140"/>
      <c r="K102" s="69"/>
      <c r="L102" s="69"/>
      <c r="M102" s="69"/>
      <c r="N102" s="69" t="s">
        <v>353</v>
      </c>
      <c r="O102" s="69"/>
      <c r="P102" s="69"/>
      <c r="Q102" s="70"/>
      <c r="R102" s="70"/>
      <c r="S102" s="72"/>
      <c r="T102" s="71">
        <v>8.8156328199999994</v>
      </c>
      <c r="U102" s="70"/>
      <c r="V102" s="137"/>
      <c r="W102" s="94"/>
      <c r="X102" s="101"/>
      <c r="Y102" s="101"/>
      <c r="Z102" s="101"/>
      <c r="AA102" s="101"/>
      <c r="AB102" s="101"/>
      <c r="AC102" s="101"/>
      <c r="AD102" s="101"/>
      <c r="AE102" s="101"/>
      <c r="AF102" s="101"/>
      <c r="AG102" s="101"/>
      <c r="AH102" s="101"/>
    </row>
    <row r="103" spans="1:34" s="73" customFormat="1" ht="88.5" customHeight="1" outlineLevel="1" x14ac:dyDescent="0.25">
      <c r="A103" s="120"/>
      <c r="B103" s="65" t="s">
        <v>298</v>
      </c>
      <c r="C103" s="65"/>
      <c r="D103" s="69"/>
      <c r="E103" s="69"/>
      <c r="F103" s="69"/>
      <c r="G103" s="69"/>
      <c r="H103" s="70"/>
      <c r="I103" s="70"/>
      <c r="J103" s="140"/>
      <c r="K103" s="69"/>
      <c r="L103" s="69"/>
      <c r="M103" s="69"/>
      <c r="N103" s="69" t="s">
        <v>299</v>
      </c>
      <c r="O103" s="69"/>
      <c r="P103" s="69"/>
      <c r="Q103" s="70"/>
      <c r="R103" s="70"/>
      <c r="S103" s="72"/>
      <c r="T103" s="71">
        <v>12.621216220000001</v>
      </c>
      <c r="U103" s="70"/>
      <c r="V103" s="137"/>
      <c r="W103" s="94"/>
      <c r="X103" s="101"/>
      <c r="Y103" s="101"/>
      <c r="Z103" s="101"/>
      <c r="AA103" s="101"/>
      <c r="AB103" s="101"/>
      <c r="AC103" s="101"/>
      <c r="AD103" s="101"/>
      <c r="AE103" s="101"/>
      <c r="AF103" s="101"/>
      <c r="AG103" s="101"/>
      <c r="AH103" s="101"/>
    </row>
    <row r="104" spans="1:34" s="73" customFormat="1" ht="88.5" customHeight="1" outlineLevel="1" x14ac:dyDescent="0.25">
      <c r="A104" s="120"/>
      <c r="B104" s="66" t="s">
        <v>300</v>
      </c>
      <c r="C104" s="66"/>
      <c r="D104" s="69"/>
      <c r="E104" s="69"/>
      <c r="F104" s="69"/>
      <c r="G104" s="69"/>
      <c r="H104" s="70"/>
      <c r="I104" s="70"/>
      <c r="J104" s="140"/>
      <c r="K104" s="69"/>
      <c r="L104" s="69"/>
      <c r="M104" s="69"/>
      <c r="N104" s="69" t="s">
        <v>291</v>
      </c>
      <c r="O104" s="69"/>
      <c r="P104" s="69"/>
      <c r="Q104" s="70"/>
      <c r="R104" s="70"/>
      <c r="S104" s="72"/>
      <c r="T104" s="71">
        <v>1.7598229999999999</v>
      </c>
      <c r="U104" s="70"/>
      <c r="V104" s="137"/>
      <c r="W104" s="94"/>
      <c r="X104" s="101"/>
      <c r="Y104" s="101"/>
      <c r="Z104" s="101"/>
      <c r="AA104" s="101"/>
      <c r="AB104" s="101"/>
      <c r="AC104" s="101"/>
      <c r="AD104" s="101"/>
      <c r="AE104" s="101"/>
      <c r="AF104" s="101"/>
      <c r="AG104" s="101"/>
      <c r="AH104" s="101"/>
    </row>
    <row r="105" spans="1:34" s="73" customFormat="1" ht="136.5" customHeight="1" outlineLevel="1" x14ac:dyDescent="0.25">
      <c r="A105" s="120"/>
      <c r="B105" s="66" t="s">
        <v>366</v>
      </c>
      <c r="C105" s="66"/>
      <c r="D105" s="69"/>
      <c r="E105" s="69"/>
      <c r="F105" s="69"/>
      <c r="G105" s="69"/>
      <c r="H105" s="70"/>
      <c r="I105" s="70"/>
      <c r="J105" s="140"/>
      <c r="K105" s="69"/>
      <c r="L105" s="69"/>
      <c r="M105" s="69"/>
      <c r="N105" s="69" t="s">
        <v>134</v>
      </c>
      <c r="O105" s="69"/>
      <c r="P105" s="69"/>
      <c r="Q105" s="70"/>
      <c r="R105" s="70"/>
      <c r="S105" s="72"/>
      <c r="T105" s="71">
        <v>1.58</v>
      </c>
      <c r="U105" s="70"/>
      <c r="V105" s="137"/>
      <c r="W105" s="94"/>
      <c r="X105" s="101"/>
      <c r="Y105" s="101"/>
      <c r="Z105" s="101"/>
      <c r="AA105" s="101"/>
      <c r="AB105" s="101"/>
      <c r="AC105" s="101"/>
      <c r="AD105" s="101"/>
      <c r="AE105" s="101"/>
      <c r="AF105" s="101"/>
      <c r="AG105" s="101"/>
      <c r="AH105" s="101"/>
    </row>
    <row r="106" spans="1:34" ht="111" customHeight="1" x14ac:dyDescent="0.25">
      <c r="A106" s="117" t="s">
        <v>128</v>
      </c>
      <c r="B106" s="9" t="s">
        <v>229</v>
      </c>
      <c r="C106" s="146" t="s">
        <v>388</v>
      </c>
      <c r="D106" s="8" t="s">
        <v>16</v>
      </c>
      <c r="E106" s="8" t="str">
        <f>P106</f>
        <v>2,8 МВА
7,4 км</v>
      </c>
      <c r="F106" s="8">
        <v>2020</v>
      </c>
      <c r="G106" s="8">
        <v>2021</v>
      </c>
      <c r="H106" s="5"/>
      <c r="I106" s="5"/>
      <c r="J106" s="139"/>
      <c r="K106" s="8" t="s">
        <v>138</v>
      </c>
      <c r="L106" s="8" t="s">
        <v>151</v>
      </c>
      <c r="M106" s="8"/>
      <c r="N106" s="8"/>
      <c r="O106" s="8"/>
      <c r="P106" s="8" t="s">
        <v>153</v>
      </c>
      <c r="Q106" s="5">
        <v>39.01664555</v>
      </c>
      <c r="R106" s="5">
        <v>6.9419000000000004</v>
      </c>
      <c r="S106" s="5"/>
      <c r="T106" s="6"/>
      <c r="U106" s="5"/>
      <c r="V106" s="136">
        <f>Q106+R106+S106+T106+U106</f>
        <v>45.958545549999997</v>
      </c>
    </row>
    <row r="107" spans="1:34" ht="88.5" customHeight="1" x14ac:dyDescent="0.25">
      <c r="A107" s="117" t="s">
        <v>129</v>
      </c>
      <c r="B107" s="9" t="s">
        <v>367</v>
      </c>
      <c r="C107" s="146" t="s">
        <v>389</v>
      </c>
      <c r="D107" s="8" t="s">
        <v>16</v>
      </c>
      <c r="E107" s="8" t="str">
        <f>P107</f>
        <v>3,62 МВА
14,98 км</v>
      </c>
      <c r="F107" s="8">
        <v>2020</v>
      </c>
      <c r="G107" s="8">
        <v>2024</v>
      </c>
      <c r="H107" s="5"/>
      <c r="I107" s="5"/>
      <c r="J107" s="139"/>
      <c r="K107" s="8" t="s">
        <v>131</v>
      </c>
      <c r="L107" s="8" t="s">
        <v>150</v>
      </c>
      <c r="M107" s="8" t="s">
        <v>132</v>
      </c>
      <c r="N107" s="8" t="s">
        <v>324</v>
      </c>
      <c r="O107" s="8" t="s">
        <v>424</v>
      </c>
      <c r="P107" s="8" t="s">
        <v>425</v>
      </c>
      <c r="Q107" s="5">
        <v>11.27215</v>
      </c>
      <c r="R107" s="5">
        <v>19.949757000000002</v>
      </c>
      <c r="S107" s="5">
        <f>13.7+0.052</f>
        <v>13.751999999999999</v>
      </c>
      <c r="T107" s="6">
        <f>T108</f>
        <v>2.0363496100000003</v>
      </c>
      <c r="U107" s="5">
        <f>5.5-4.4</f>
        <v>1.0999999999999996</v>
      </c>
      <c r="V107" s="136">
        <f>Q107+R107+S107+T107+U107</f>
        <v>48.11025661</v>
      </c>
    </row>
    <row r="108" spans="1:34" s="73" customFormat="1" ht="88.5" customHeight="1" outlineLevel="1" x14ac:dyDescent="0.25">
      <c r="A108" s="122"/>
      <c r="B108" s="65" t="s">
        <v>301</v>
      </c>
      <c r="C108" s="65"/>
      <c r="D108" s="69"/>
      <c r="E108" s="69"/>
      <c r="F108" s="69"/>
      <c r="G108" s="69"/>
      <c r="H108" s="70"/>
      <c r="I108" s="70"/>
      <c r="J108" s="70"/>
      <c r="K108" s="69"/>
      <c r="L108" s="69"/>
      <c r="M108" s="69"/>
      <c r="N108" s="69" t="s">
        <v>324</v>
      </c>
      <c r="O108" s="69"/>
      <c r="P108" s="69"/>
      <c r="Q108" s="70"/>
      <c r="R108" s="70"/>
      <c r="S108" s="70"/>
      <c r="T108" s="71">
        <v>2.0363496100000003</v>
      </c>
      <c r="U108" s="70"/>
      <c r="V108" s="137"/>
      <c r="W108" s="94"/>
      <c r="X108" s="101"/>
      <c r="Y108" s="101"/>
      <c r="Z108" s="101"/>
      <c r="AA108" s="101"/>
      <c r="AB108" s="101"/>
      <c r="AC108" s="101"/>
      <c r="AD108" s="101"/>
      <c r="AE108" s="101"/>
      <c r="AF108" s="101"/>
      <c r="AG108" s="101"/>
      <c r="AH108" s="101"/>
    </row>
    <row r="109" spans="1:34" ht="102.75" customHeight="1" x14ac:dyDescent="0.25">
      <c r="A109" s="117" t="s">
        <v>398</v>
      </c>
      <c r="B109" s="83" t="s">
        <v>461</v>
      </c>
      <c r="C109" s="196" t="s">
        <v>399</v>
      </c>
      <c r="D109" s="8" t="s">
        <v>16</v>
      </c>
      <c r="E109" s="8" t="str">
        <f>P109</f>
        <v>пункт-2шт</v>
      </c>
      <c r="F109" s="8">
        <v>2023</v>
      </c>
      <c r="G109" s="8">
        <v>2024</v>
      </c>
      <c r="H109" s="5"/>
      <c r="I109" s="5"/>
      <c r="J109" s="5"/>
      <c r="K109" s="8"/>
      <c r="L109" s="8"/>
      <c r="M109" s="8"/>
      <c r="N109" s="8"/>
      <c r="O109" s="8" t="s">
        <v>462</v>
      </c>
      <c r="P109" s="8" t="str">
        <f>O109</f>
        <v>пункт-2шт</v>
      </c>
      <c r="Q109" s="5"/>
      <c r="R109" s="5"/>
      <c r="S109" s="5"/>
      <c r="T109" s="6"/>
      <c r="U109" s="5">
        <f>35+123.008233</f>
        <v>158.00823300000002</v>
      </c>
      <c r="V109" s="136">
        <f>U109</f>
        <v>158.00823300000002</v>
      </c>
    </row>
    <row r="110" spans="1:34" x14ac:dyDescent="0.25">
      <c r="A110" s="125" t="s">
        <v>59</v>
      </c>
      <c r="B110" s="35" t="s">
        <v>60</v>
      </c>
      <c r="C110" s="35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6"/>
      <c r="R110" s="6"/>
      <c r="S110" s="6"/>
      <c r="T110" s="6"/>
      <c r="U110" s="6"/>
      <c r="V110" s="136"/>
    </row>
    <row r="111" spans="1:34" x14ac:dyDescent="0.25">
      <c r="A111" s="121" t="s">
        <v>29</v>
      </c>
      <c r="B111" s="9" t="s">
        <v>27</v>
      </c>
      <c r="C111" s="9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6"/>
      <c r="R111" s="6"/>
      <c r="S111" s="6"/>
      <c r="T111" s="6"/>
      <c r="U111" s="6"/>
      <c r="V111" s="136"/>
    </row>
    <row r="112" spans="1:34" x14ac:dyDescent="0.25">
      <c r="A112" s="121"/>
      <c r="B112" s="9" t="s">
        <v>61</v>
      </c>
      <c r="C112" s="9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6"/>
      <c r="R112" s="6"/>
      <c r="S112" s="6"/>
      <c r="T112" s="6"/>
      <c r="U112" s="6"/>
      <c r="V112" s="136"/>
    </row>
    <row r="113" spans="1:22" x14ac:dyDescent="0.25">
      <c r="A113" s="121" t="s">
        <v>30</v>
      </c>
      <c r="B113" s="9" t="s">
        <v>28</v>
      </c>
      <c r="C113" s="9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6"/>
      <c r="R113" s="6"/>
      <c r="S113" s="6"/>
      <c r="T113" s="6"/>
      <c r="U113" s="6"/>
      <c r="V113" s="136"/>
    </row>
    <row r="114" spans="1:22" x14ac:dyDescent="0.25">
      <c r="A114" s="121"/>
      <c r="B114" s="9" t="s">
        <v>61</v>
      </c>
      <c r="C114" s="9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5"/>
      <c r="R114" s="5"/>
      <c r="S114" s="5"/>
      <c r="T114" s="5"/>
      <c r="U114" s="5"/>
      <c r="V114" s="136"/>
    </row>
    <row r="115" spans="1:22" x14ac:dyDescent="0.25">
      <c r="A115" s="117" t="s">
        <v>24</v>
      </c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5"/>
      <c r="R115" s="5"/>
      <c r="S115" s="5"/>
      <c r="T115" s="5"/>
      <c r="U115" s="5"/>
      <c r="V115" s="136"/>
    </row>
    <row r="116" spans="1:22" x14ac:dyDescent="0.25">
      <c r="A116" s="159" t="s">
        <v>62</v>
      </c>
      <c r="B116" s="160"/>
      <c r="C116" s="7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5"/>
      <c r="R116" s="5"/>
      <c r="S116" s="5"/>
      <c r="T116" s="5"/>
      <c r="U116" s="5"/>
      <c r="V116" s="136"/>
    </row>
    <row r="117" spans="1:22" x14ac:dyDescent="0.25">
      <c r="A117" s="121"/>
      <c r="B117" s="35" t="s">
        <v>63</v>
      </c>
      <c r="C117" s="35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5"/>
      <c r="R117" s="5"/>
      <c r="S117" s="5"/>
      <c r="T117" s="5"/>
      <c r="U117" s="7"/>
      <c r="V117" s="136"/>
    </row>
    <row r="118" spans="1:22" x14ac:dyDescent="0.25">
      <c r="A118" s="117" t="s">
        <v>29</v>
      </c>
      <c r="B118" s="9" t="s">
        <v>27</v>
      </c>
      <c r="C118" s="9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5"/>
      <c r="R118" s="5"/>
      <c r="S118" s="5"/>
      <c r="T118" s="5"/>
      <c r="U118" s="5"/>
      <c r="V118" s="136"/>
    </row>
    <row r="119" spans="1:22" x14ac:dyDescent="0.25">
      <c r="A119" s="117" t="s">
        <v>30</v>
      </c>
      <c r="B119" s="9" t="s">
        <v>28</v>
      </c>
      <c r="C119" s="9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5"/>
      <c r="R119" s="5"/>
      <c r="S119" s="5"/>
      <c r="T119" s="5"/>
      <c r="U119" s="5"/>
      <c r="V119" s="136"/>
    </row>
    <row r="120" spans="1:22" ht="19.5" thickBot="1" x14ac:dyDescent="0.3">
      <c r="A120" s="126" t="s">
        <v>24</v>
      </c>
      <c r="B120" s="127"/>
      <c r="C120" s="127"/>
      <c r="D120" s="127"/>
      <c r="E120" s="127"/>
      <c r="F120" s="127"/>
      <c r="G120" s="127"/>
      <c r="H120" s="127"/>
      <c r="I120" s="127"/>
      <c r="J120" s="127"/>
      <c r="K120" s="127"/>
      <c r="L120" s="127"/>
      <c r="M120" s="127"/>
      <c r="N120" s="127"/>
      <c r="O120" s="127"/>
      <c r="P120" s="127"/>
      <c r="Q120" s="128"/>
      <c r="R120" s="128"/>
      <c r="S120" s="128"/>
      <c r="T120" s="128"/>
      <c r="U120" s="128"/>
      <c r="V120" s="129"/>
    </row>
    <row r="121" spans="1:22" x14ac:dyDescent="0.25">
      <c r="A121" s="41"/>
      <c r="B121" s="29"/>
      <c r="C121" s="29"/>
      <c r="D121" s="29"/>
      <c r="E121" s="29"/>
      <c r="F121" s="29"/>
      <c r="G121" s="17"/>
      <c r="H121" s="17"/>
      <c r="I121" s="17"/>
      <c r="J121" s="17"/>
      <c r="K121" s="17"/>
      <c r="L121" s="17"/>
      <c r="M121" s="17"/>
      <c r="N121" s="17"/>
      <c r="O121" s="17"/>
      <c r="P121" s="30"/>
      <c r="Q121" s="30"/>
      <c r="R121" s="30"/>
      <c r="S121" s="30"/>
      <c r="T121" s="75"/>
      <c r="U121" s="17"/>
      <c r="V121" s="17"/>
    </row>
    <row r="122" spans="1:22" ht="23.25" x14ac:dyDescent="0.35">
      <c r="A122" s="42" t="s">
        <v>65</v>
      </c>
      <c r="B122" s="31" t="s">
        <v>64</v>
      </c>
      <c r="C122" s="31"/>
      <c r="D122" s="31"/>
      <c r="E122" s="31"/>
      <c r="F122" s="31"/>
      <c r="P122" s="32"/>
      <c r="Q122" s="32"/>
      <c r="R122" s="32"/>
      <c r="S122" s="32"/>
      <c r="T122" s="33"/>
    </row>
    <row r="123" spans="1:22" x14ac:dyDescent="0.25">
      <c r="A123" s="42" t="s">
        <v>66</v>
      </c>
      <c r="B123" s="31" t="s">
        <v>68</v>
      </c>
      <c r="C123" s="31"/>
      <c r="D123" s="31"/>
      <c r="E123" s="31"/>
      <c r="F123" s="31"/>
    </row>
    <row r="124" spans="1:22" x14ac:dyDescent="0.25">
      <c r="A124" s="36" t="s">
        <v>67</v>
      </c>
      <c r="B124" s="31" t="s">
        <v>69</v>
      </c>
      <c r="C124" s="31"/>
      <c r="D124" s="31"/>
      <c r="E124" s="31"/>
      <c r="F124" s="31"/>
    </row>
    <row r="125" spans="1:22" x14ac:dyDescent="0.25">
      <c r="A125" s="36" t="s">
        <v>71</v>
      </c>
      <c r="B125" s="31" t="s">
        <v>70</v>
      </c>
      <c r="C125" s="31"/>
      <c r="D125" s="31"/>
      <c r="E125" s="31"/>
      <c r="F125" s="31"/>
    </row>
    <row r="126" spans="1:22" x14ac:dyDescent="0.25">
      <c r="B126" s="31"/>
      <c r="C126" s="31"/>
      <c r="D126" s="31"/>
      <c r="E126" s="31"/>
      <c r="F126" s="31"/>
    </row>
    <row r="127" spans="1:22" x14ac:dyDescent="0.25">
      <c r="B127" s="31" t="s">
        <v>237</v>
      </c>
      <c r="C127" s="31"/>
      <c r="D127" s="31"/>
      <c r="E127" s="31"/>
      <c r="F127" s="31"/>
    </row>
  </sheetData>
  <mergeCells count="26">
    <mergeCell ref="T1:V1"/>
    <mergeCell ref="T2:V2"/>
    <mergeCell ref="T3:V3"/>
    <mergeCell ref="T4:V4"/>
    <mergeCell ref="T5:V5"/>
    <mergeCell ref="J13:J14"/>
    <mergeCell ref="K13:P13"/>
    <mergeCell ref="Q13:V13"/>
    <mergeCell ref="C13:C14"/>
    <mergeCell ref="T6:V6"/>
    <mergeCell ref="W14:X14"/>
    <mergeCell ref="Y14:Z14"/>
    <mergeCell ref="AA13:AB13"/>
    <mergeCell ref="A116:B116"/>
    <mergeCell ref="T7:V7"/>
    <mergeCell ref="P8:V8"/>
    <mergeCell ref="A10:U10"/>
    <mergeCell ref="A11:U11"/>
    <mergeCell ref="A13:A14"/>
    <mergeCell ref="B13:B14"/>
    <mergeCell ref="D13:D14"/>
    <mergeCell ref="E13:E14"/>
    <mergeCell ref="F13:F14"/>
    <mergeCell ref="G13:G14"/>
    <mergeCell ref="H13:H14"/>
    <mergeCell ref="I13:I14"/>
  </mergeCells>
  <phoneticPr fontId="8" type="noConversion"/>
  <printOptions horizontalCentered="1"/>
  <pageMargins left="0.19685039370078741" right="0.19685039370078741" top="0.39370078740157483" bottom="0.19685039370078741" header="0" footer="0"/>
  <pageSetup paperSize="9" scale="33" fitToHeight="0" orientation="landscape" verticalDpi="180" r:id="rId1"/>
  <rowBreaks count="2" manualBreakCount="2">
    <brk id="53" max="22" man="1"/>
    <brk id="81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L129"/>
  <sheetViews>
    <sheetView topLeftCell="A46" zoomScale="60" zoomScaleNormal="60" zoomScaleSheetLayoutView="50" workbookViewId="0">
      <selection activeCell="B110" sqref="B110"/>
    </sheetView>
  </sheetViews>
  <sheetFormatPr defaultRowHeight="15.75" outlineLevelRow="1" x14ac:dyDescent="0.25"/>
  <cols>
    <col min="1" max="1" width="15" style="36" customWidth="1"/>
    <col min="2" max="2" width="46.5703125" style="4" customWidth="1"/>
    <col min="3" max="3" width="13.140625" style="4" customWidth="1"/>
    <col min="4" max="8" width="7.7109375" style="4" bestFit="1" customWidth="1"/>
    <col min="9" max="9" width="8.85546875" style="4" bestFit="1" customWidth="1"/>
    <col min="10" max="14" width="7.7109375" style="4" bestFit="1" customWidth="1"/>
    <col min="15" max="15" width="8.85546875" style="4" bestFit="1" customWidth="1"/>
    <col min="16" max="16" width="13.42578125" style="4" customWidth="1"/>
    <col min="17" max="20" width="5.42578125" style="4" customWidth="1"/>
    <col min="21" max="21" width="13.28515625" style="4" customWidth="1"/>
    <col min="22" max="23" width="13.85546875" style="4" customWidth="1"/>
    <col min="24" max="24" width="14.140625" style="4" customWidth="1"/>
    <col min="25" max="25" width="14.5703125" style="31" customWidth="1"/>
    <col min="26" max="26" width="15" style="31" customWidth="1"/>
    <col min="27" max="28" width="5.7109375" style="31" customWidth="1"/>
    <col min="29" max="30" width="5.7109375" style="47" customWidth="1"/>
    <col min="31" max="31" width="10.7109375" style="47" customWidth="1"/>
    <col min="32" max="32" width="13.85546875" style="47" customWidth="1"/>
    <col min="33" max="35" width="13.85546875" style="4" customWidth="1"/>
    <col min="36" max="36" width="16" style="4" customWidth="1"/>
  </cols>
  <sheetData>
    <row r="1" spans="1:37" ht="45.75" customHeight="1" x14ac:dyDescent="0.25">
      <c r="W1" s="46"/>
      <c r="X1" s="46"/>
      <c r="AF1" s="4"/>
      <c r="AH1" s="170" t="s">
        <v>72</v>
      </c>
      <c r="AI1" s="170"/>
      <c r="AJ1" s="170"/>
    </row>
    <row r="2" spans="1:37" ht="18.75" x14ac:dyDescent="0.3">
      <c r="W2" s="48"/>
      <c r="X2" s="48"/>
      <c r="AF2" s="4"/>
      <c r="AH2" s="171" t="s">
        <v>12</v>
      </c>
      <c r="AI2" s="171"/>
      <c r="AJ2" s="171"/>
    </row>
    <row r="3" spans="1:37" ht="18.75" x14ac:dyDescent="0.3">
      <c r="W3" s="48"/>
      <c r="X3" s="48"/>
      <c r="AF3" s="4"/>
      <c r="AH3" s="171" t="s">
        <v>342</v>
      </c>
      <c r="AI3" s="171"/>
      <c r="AJ3" s="171"/>
    </row>
    <row r="4" spans="1:37" ht="18.75" customHeight="1" x14ac:dyDescent="0.25">
      <c r="W4" s="49"/>
      <c r="X4" s="49"/>
      <c r="AF4" s="4"/>
      <c r="AH4" s="172" t="s">
        <v>92</v>
      </c>
      <c r="AI4" s="172"/>
      <c r="AJ4" s="172"/>
    </row>
    <row r="5" spans="1:37" ht="18.75" x14ac:dyDescent="0.25">
      <c r="W5" s="17"/>
      <c r="X5" s="17"/>
      <c r="AF5" s="4"/>
      <c r="AH5" s="158" t="s">
        <v>343</v>
      </c>
      <c r="AI5" s="158"/>
      <c r="AJ5" s="158"/>
      <c r="AK5" s="158"/>
    </row>
    <row r="6" spans="1:37" ht="18.75" x14ac:dyDescent="0.3">
      <c r="AF6" s="4"/>
      <c r="AH6" s="20"/>
      <c r="AI6" s="20"/>
      <c r="AJ6" s="20"/>
    </row>
    <row r="7" spans="1:37" ht="18.75" x14ac:dyDescent="0.25">
      <c r="W7" s="50"/>
      <c r="X7" s="50"/>
      <c r="AF7" s="4"/>
      <c r="AH7" s="161" t="s">
        <v>13</v>
      </c>
      <c r="AI7" s="161"/>
      <c r="AJ7" s="175"/>
    </row>
    <row r="8" spans="1:37" ht="18.75" x14ac:dyDescent="0.3">
      <c r="W8" s="51"/>
      <c r="X8" s="51"/>
      <c r="AF8" s="29"/>
      <c r="AG8" s="173" t="s">
        <v>408</v>
      </c>
      <c r="AH8" s="173"/>
      <c r="AI8" s="173"/>
      <c r="AJ8" s="173"/>
    </row>
    <row r="9" spans="1:37" ht="18.75" x14ac:dyDescent="0.3">
      <c r="W9" s="52"/>
      <c r="X9" s="52"/>
      <c r="AF9" s="4"/>
      <c r="AH9" s="20"/>
      <c r="AI9" s="20"/>
      <c r="AJ9" s="53" t="s">
        <v>14</v>
      </c>
    </row>
    <row r="10" spans="1:37" ht="22.5" x14ac:dyDescent="0.25">
      <c r="A10" s="163" t="s">
        <v>126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</row>
    <row r="11" spans="1:37" ht="22.5" x14ac:dyDescent="0.25">
      <c r="A11" s="163" t="s">
        <v>119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</row>
    <row r="12" spans="1:37" ht="16.5" thickBot="1" x14ac:dyDescent="0.3"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1:37" ht="54" customHeight="1" x14ac:dyDescent="0.25">
      <c r="A13" s="189" t="s">
        <v>0</v>
      </c>
      <c r="B13" s="186" t="s">
        <v>73</v>
      </c>
      <c r="C13" s="180" t="s">
        <v>369</v>
      </c>
      <c r="D13" s="176" t="s">
        <v>74</v>
      </c>
      <c r="E13" s="177"/>
      <c r="F13" s="177"/>
      <c r="G13" s="177"/>
      <c r="H13" s="177"/>
      <c r="I13" s="177"/>
      <c r="J13" s="166" t="s">
        <v>77</v>
      </c>
      <c r="K13" s="166"/>
      <c r="L13" s="166"/>
      <c r="M13" s="166"/>
      <c r="N13" s="166"/>
      <c r="O13" s="166"/>
      <c r="P13" s="180" t="s">
        <v>120</v>
      </c>
      <c r="Q13" s="166" t="s">
        <v>79</v>
      </c>
      <c r="R13" s="166"/>
      <c r="S13" s="166"/>
      <c r="T13" s="166"/>
      <c r="U13" s="166"/>
      <c r="V13" s="166"/>
      <c r="W13" s="166"/>
      <c r="X13" s="166"/>
      <c r="Y13" s="166"/>
      <c r="Z13" s="166"/>
      <c r="AA13" s="166"/>
      <c r="AB13" s="166"/>
      <c r="AC13" s="166"/>
      <c r="AD13" s="166"/>
      <c r="AE13" s="166"/>
      <c r="AF13" s="166"/>
      <c r="AG13" s="166"/>
      <c r="AH13" s="166"/>
      <c r="AI13" s="166"/>
      <c r="AJ13" s="168"/>
    </row>
    <row r="14" spans="1:37" ht="83.45" customHeight="1" x14ac:dyDescent="0.25">
      <c r="A14" s="190"/>
      <c r="B14" s="187"/>
      <c r="C14" s="181"/>
      <c r="D14" s="178"/>
      <c r="E14" s="179"/>
      <c r="F14" s="179"/>
      <c r="G14" s="179"/>
      <c r="H14" s="179"/>
      <c r="I14" s="179"/>
      <c r="J14" s="167"/>
      <c r="K14" s="167"/>
      <c r="L14" s="167"/>
      <c r="M14" s="167"/>
      <c r="N14" s="167"/>
      <c r="O14" s="167"/>
      <c r="P14" s="181"/>
      <c r="Q14" s="167" t="s">
        <v>121</v>
      </c>
      <c r="R14" s="167"/>
      <c r="S14" s="167"/>
      <c r="T14" s="167"/>
      <c r="U14" s="167"/>
      <c r="V14" s="167" t="s">
        <v>122</v>
      </c>
      <c r="W14" s="167" t="s">
        <v>123</v>
      </c>
      <c r="X14" s="167" t="s">
        <v>124</v>
      </c>
      <c r="Y14" s="167" t="s">
        <v>125</v>
      </c>
      <c r="Z14" s="183" t="s">
        <v>76</v>
      </c>
      <c r="AA14" s="167" t="s">
        <v>121</v>
      </c>
      <c r="AB14" s="167"/>
      <c r="AC14" s="167"/>
      <c r="AD14" s="167"/>
      <c r="AE14" s="167"/>
      <c r="AF14" s="167" t="s">
        <v>122</v>
      </c>
      <c r="AG14" s="167" t="s">
        <v>123</v>
      </c>
      <c r="AH14" s="167" t="s">
        <v>124</v>
      </c>
      <c r="AI14" s="167" t="s">
        <v>125</v>
      </c>
      <c r="AJ14" s="174" t="s">
        <v>76</v>
      </c>
    </row>
    <row r="15" spans="1:37" ht="64.150000000000006" customHeight="1" x14ac:dyDescent="0.25">
      <c r="A15" s="191"/>
      <c r="B15" s="188"/>
      <c r="C15" s="182"/>
      <c r="D15" s="167" t="s">
        <v>75</v>
      </c>
      <c r="E15" s="167"/>
      <c r="F15" s="167"/>
      <c r="G15" s="167"/>
      <c r="H15" s="167"/>
      <c r="I15" s="185"/>
      <c r="J15" s="167" t="s">
        <v>75</v>
      </c>
      <c r="K15" s="167"/>
      <c r="L15" s="167"/>
      <c r="M15" s="167"/>
      <c r="N15" s="167"/>
      <c r="O15" s="167"/>
      <c r="P15" s="182"/>
      <c r="Q15" s="35" t="s">
        <v>80</v>
      </c>
      <c r="R15" s="35" t="s">
        <v>81</v>
      </c>
      <c r="S15" s="35" t="s">
        <v>82</v>
      </c>
      <c r="T15" s="35" t="s">
        <v>83</v>
      </c>
      <c r="U15" s="37" t="s">
        <v>76</v>
      </c>
      <c r="V15" s="167"/>
      <c r="W15" s="167"/>
      <c r="X15" s="167"/>
      <c r="Y15" s="167"/>
      <c r="Z15" s="183"/>
      <c r="AA15" s="35" t="s">
        <v>80</v>
      </c>
      <c r="AB15" s="35" t="s">
        <v>81</v>
      </c>
      <c r="AC15" s="35" t="s">
        <v>82</v>
      </c>
      <c r="AD15" s="35" t="s">
        <v>83</v>
      </c>
      <c r="AE15" s="37" t="s">
        <v>76</v>
      </c>
      <c r="AF15" s="167"/>
      <c r="AG15" s="167"/>
      <c r="AH15" s="167"/>
      <c r="AI15" s="167"/>
      <c r="AJ15" s="174"/>
    </row>
    <row r="16" spans="1:37" ht="32.450000000000003" customHeight="1" x14ac:dyDescent="0.25">
      <c r="A16" s="150"/>
      <c r="B16" s="76"/>
      <c r="C16" s="76"/>
      <c r="D16" s="37">
        <v>2020</v>
      </c>
      <c r="E16" s="37">
        <f>D16+1</f>
        <v>2021</v>
      </c>
      <c r="F16" s="37">
        <f t="shared" ref="F16:H16" si="0">E16+1</f>
        <v>2022</v>
      </c>
      <c r="G16" s="37">
        <f t="shared" si="0"/>
        <v>2023</v>
      </c>
      <c r="H16" s="37">
        <f t="shared" si="0"/>
        <v>2024</v>
      </c>
      <c r="I16" s="54" t="s">
        <v>76</v>
      </c>
      <c r="J16" s="37">
        <v>2020</v>
      </c>
      <c r="K16" s="37">
        <f>J16+1</f>
        <v>2021</v>
      </c>
      <c r="L16" s="37">
        <f t="shared" ref="L16:N16" si="1">K16+1</f>
        <v>2022</v>
      </c>
      <c r="M16" s="37">
        <f t="shared" si="1"/>
        <v>2023</v>
      </c>
      <c r="N16" s="37">
        <f t="shared" si="1"/>
        <v>2024</v>
      </c>
      <c r="O16" s="37" t="s">
        <v>76</v>
      </c>
      <c r="P16" s="37" t="s">
        <v>78</v>
      </c>
      <c r="Q16" s="183" t="s">
        <v>84</v>
      </c>
      <c r="R16" s="183"/>
      <c r="S16" s="183"/>
      <c r="T16" s="183"/>
      <c r="U16" s="183"/>
      <c r="V16" s="183"/>
      <c r="W16" s="183"/>
      <c r="X16" s="183"/>
      <c r="Y16" s="183"/>
      <c r="Z16" s="183"/>
      <c r="AA16" s="183" t="s">
        <v>78</v>
      </c>
      <c r="AB16" s="183"/>
      <c r="AC16" s="183"/>
      <c r="AD16" s="183"/>
      <c r="AE16" s="183"/>
      <c r="AF16" s="183"/>
      <c r="AG16" s="183"/>
      <c r="AH16" s="183"/>
      <c r="AI16" s="183"/>
      <c r="AJ16" s="184"/>
    </row>
    <row r="17" spans="1:36" ht="33" customHeight="1" x14ac:dyDescent="0.25">
      <c r="A17" s="115">
        <v>1</v>
      </c>
      <c r="B17" s="12">
        <f>A17+1</f>
        <v>2</v>
      </c>
      <c r="C17" s="12">
        <f>B17+1</f>
        <v>3</v>
      </c>
      <c r="D17" s="12">
        <f t="shared" ref="D17:E17" si="2">C17+1</f>
        <v>4</v>
      </c>
      <c r="E17" s="12">
        <f t="shared" si="2"/>
        <v>5</v>
      </c>
      <c r="F17" s="12">
        <f t="shared" ref="F17:AJ17" si="3">E17+1</f>
        <v>6</v>
      </c>
      <c r="G17" s="12">
        <f t="shared" si="3"/>
        <v>7</v>
      </c>
      <c r="H17" s="12">
        <f t="shared" si="3"/>
        <v>8</v>
      </c>
      <c r="I17" s="55">
        <f t="shared" si="3"/>
        <v>9</v>
      </c>
      <c r="J17" s="12">
        <f t="shared" si="3"/>
        <v>10</v>
      </c>
      <c r="K17" s="12">
        <f t="shared" si="3"/>
        <v>11</v>
      </c>
      <c r="L17" s="12">
        <f t="shared" si="3"/>
        <v>12</v>
      </c>
      <c r="M17" s="12">
        <f t="shared" si="3"/>
        <v>13</v>
      </c>
      <c r="N17" s="12">
        <f t="shared" si="3"/>
        <v>14</v>
      </c>
      <c r="O17" s="12">
        <f t="shared" si="3"/>
        <v>15</v>
      </c>
      <c r="P17" s="12">
        <f t="shared" si="3"/>
        <v>16</v>
      </c>
      <c r="Q17" s="12">
        <f t="shared" si="3"/>
        <v>17</v>
      </c>
      <c r="R17" s="12">
        <f t="shared" si="3"/>
        <v>18</v>
      </c>
      <c r="S17" s="12">
        <f t="shared" si="3"/>
        <v>19</v>
      </c>
      <c r="T17" s="12">
        <f t="shared" si="3"/>
        <v>20</v>
      </c>
      <c r="U17" s="12">
        <f t="shared" si="3"/>
        <v>21</v>
      </c>
      <c r="V17" s="12">
        <f t="shared" si="3"/>
        <v>22</v>
      </c>
      <c r="W17" s="12">
        <f>V17+1</f>
        <v>23</v>
      </c>
      <c r="X17" s="12">
        <f t="shared" si="3"/>
        <v>24</v>
      </c>
      <c r="Y17" s="12">
        <f t="shared" si="3"/>
        <v>25</v>
      </c>
      <c r="Z17" s="12">
        <f t="shared" si="3"/>
        <v>26</v>
      </c>
      <c r="AA17" s="12">
        <f t="shared" si="3"/>
        <v>27</v>
      </c>
      <c r="AB17" s="12">
        <f t="shared" si="3"/>
        <v>28</v>
      </c>
      <c r="AC17" s="12">
        <f t="shared" si="3"/>
        <v>29</v>
      </c>
      <c r="AD17" s="12">
        <f t="shared" si="3"/>
        <v>30</v>
      </c>
      <c r="AE17" s="12">
        <f t="shared" si="3"/>
        <v>31</v>
      </c>
      <c r="AF17" s="12">
        <f t="shared" si="3"/>
        <v>32</v>
      </c>
      <c r="AG17" s="12">
        <f>AF17+1</f>
        <v>33</v>
      </c>
      <c r="AH17" s="12">
        <f t="shared" si="3"/>
        <v>34</v>
      </c>
      <c r="AI17" s="12">
        <f t="shared" si="3"/>
        <v>35</v>
      </c>
      <c r="AJ17" s="149">
        <f t="shared" si="3"/>
        <v>36</v>
      </c>
    </row>
    <row r="18" spans="1:36" ht="62.25" customHeight="1" x14ac:dyDescent="0.25">
      <c r="A18" s="115"/>
      <c r="B18" s="37" t="s">
        <v>7</v>
      </c>
      <c r="C18" s="37"/>
      <c r="D18" s="7"/>
      <c r="E18" s="16"/>
      <c r="F18" s="7"/>
      <c r="G18" s="7"/>
      <c r="H18" s="16"/>
      <c r="I18" s="5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27" t="str">
        <f>'П.1.1 '!K16</f>
        <v>46,35 МВА
57,4 км</v>
      </c>
      <c r="V18" s="27" t="str">
        <f>'П.1.1 '!L16</f>
        <v xml:space="preserve">26,06 МВА
79,05 км </v>
      </c>
      <c r="W18" s="27" t="str">
        <f>'П.1.1 '!M16</f>
        <v>23,33 МВА
52,85 км</v>
      </c>
      <c r="X18" s="27" t="str">
        <f>'П.1.1 '!N16</f>
        <v>21 МВА
36,62 км</v>
      </c>
      <c r="Y18" s="27" t="str">
        <f>'П.1.1 '!O16</f>
        <v>66,21 МВА
60,46 км</v>
      </c>
      <c r="Z18" s="27" t="str">
        <f>'П.1.1 '!P16</f>
        <v>182,95 МВА
286,38 км</v>
      </c>
      <c r="AA18" s="16"/>
      <c r="AB18" s="16"/>
      <c r="AC18" s="16"/>
      <c r="AD18" s="16"/>
      <c r="AE18" s="16">
        <f t="shared" ref="AE18:AJ18" si="4">AE19+AE68</f>
        <v>386.78164260350002</v>
      </c>
      <c r="AF18" s="16">
        <f t="shared" si="4"/>
        <v>399.76824856536405</v>
      </c>
      <c r="AG18" s="16">
        <f t="shared" si="4"/>
        <v>505.17824829762685</v>
      </c>
      <c r="AH18" s="16">
        <f t="shared" si="4"/>
        <v>466.40111461000004</v>
      </c>
      <c r="AI18" s="16">
        <f t="shared" si="4"/>
        <v>622.508194</v>
      </c>
      <c r="AJ18" s="116">
        <f t="shared" si="4"/>
        <v>2380.6374480764907</v>
      </c>
    </row>
    <row r="19" spans="1:36" ht="57" customHeight="1" x14ac:dyDescent="0.25">
      <c r="A19" s="115">
        <v>1</v>
      </c>
      <c r="B19" s="35" t="s">
        <v>8</v>
      </c>
      <c r="C19" s="35"/>
      <c r="D19" s="7"/>
      <c r="E19" s="7"/>
      <c r="F19" s="7"/>
      <c r="G19" s="7"/>
      <c r="H19" s="16"/>
      <c r="I19" s="5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27" t="str">
        <f>U20</f>
        <v>4,87 МВА
15,7 км</v>
      </c>
      <c r="V19" s="27" t="str">
        <f t="shared" ref="V19:Z19" si="5">V20</f>
        <v>7,2 МВА
12,2 км</v>
      </c>
      <c r="W19" s="27" t="str">
        <f t="shared" si="5"/>
        <v>17,28 МВА
16,2 км</v>
      </c>
      <c r="X19" s="27" t="str">
        <f t="shared" si="5"/>
        <v>5,51 МВА
10,73 км</v>
      </c>
      <c r="Y19" s="27" t="str">
        <f t="shared" si="5"/>
        <v>61,64 МВА
23,86 км</v>
      </c>
      <c r="Z19" s="27" t="str">
        <f t="shared" si="5"/>
        <v>96,5 МВА
78,69 км</v>
      </c>
      <c r="AA19" s="16"/>
      <c r="AB19" s="16"/>
      <c r="AC19" s="16"/>
      <c r="AD19" s="16"/>
      <c r="AE19" s="16">
        <f>AE20+AE61</f>
        <v>65.879854100000003</v>
      </c>
      <c r="AF19" s="16">
        <f t="shared" ref="AF19:AI19" si="6">AF20+AF61</f>
        <v>156.04181983268001</v>
      </c>
      <c r="AG19" s="16">
        <f t="shared" si="6"/>
        <v>232.90979310445121</v>
      </c>
      <c r="AH19" s="16">
        <f>AH20+AH61</f>
        <v>222.60059591000001</v>
      </c>
      <c r="AI19" s="16">
        <f t="shared" si="6"/>
        <v>276.09596099999999</v>
      </c>
      <c r="AJ19" s="116">
        <f>AJ20+AJ61</f>
        <v>953.52802394713126</v>
      </c>
    </row>
    <row r="20" spans="1:36" ht="66.599999999999994" customHeight="1" x14ac:dyDescent="0.25">
      <c r="A20" s="117" t="s">
        <v>10</v>
      </c>
      <c r="B20" s="35" t="s">
        <v>9</v>
      </c>
      <c r="C20" s="35"/>
      <c r="D20" s="7"/>
      <c r="E20" s="16"/>
      <c r="F20" s="7"/>
      <c r="G20" s="7"/>
      <c r="H20" s="16"/>
      <c r="I20" s="56"/>
      <c r="J20" s="16"/>
      <c r="K20" s="7"/>
      <c r="L20" s="7"/>
      <c r="M20" s="7"/>
      <c r="N20" s="7"/>
      <c r="O20" s="7"/>
      <c r="P20" s="16"/>
      <c r="Q20" s="16"/>
      <c r="R20" s="16"/>
      <c r="S20" s="16"/>
      <c r="T20" s="16"/>
      <c r="U20" s="27" t="str">
        <f>'П.1.1 '!K18</f>
        <v>4,87 МВА
15,7 км</v>
      </c>
      <c r="V20" s="27" t="str">
        <f>'П.1.1 '!L18</f>
        <v>7,2 МВА
12,2 км</v>
      </c>
      <c r="W20" s="27" t="str">
        <f>'П.1.1 '!M18</f>
        <v>17,28 МВА
16,2 км</v>
      </c>
      <c r="X20" s="27" t="str">
        <f>'П.1.1 '!N18</f>
        <v>5,51 МВА
10,73 км</v>
      </c>
      <c r="Y20" s="27" t="str">
        <f>'П.1.1 '!O18</f>
        <v>61,64 МВА
23,86 км</v>
      </c>
      <c r="Z20" s="27" t="str">
        <f>'П.1.1 '!P18</f>
        <v>96,5 МВА
78,69 км</v>
      </c>
      <c r="AA20" s="16"/>
      <c r="AB20" s="16"/>
      <c r="AC20" s="16"/>
      <c r="AD20" s="16"/>
      <c r="AE20" s="16">
        <f>SUM(AE21:AE45)</f>
        <v>45.879854100000003</v>
      </c>
      <c r="AF20" s="16">
        <f t="shared" ref="AF20:AG20" si="7">SUM(AF21:AF45)</f>
        <v>131.04181983268001</v>
      </c>
      <c r="AG20" s="16">
        <f t="shared" si="7"/>
        <v>202.90979310445121</v>
      </c>
      <c r="AH20" s="16">
        <f>AH21+AH25+AH30+AH31+AH41+AH42+AH43</f>
        <v>207.60059591000001</v>
      </c>
      <c r="AI20" s="16">
        <f>SUM(AI21:AI47)</f>
        <v>209.99700000000001</v>
      </c>
      <c r="AJ20" s="151">
        <f>SUM(AJ21:AJ47)</f>
        <v>797.42906294713123</v>
      </c>
    </row>
    <row r="21" spans="1:36" s="1" customFormat="1" ht="158.25" customHeight="1" x14ac:dyDescent="0.25">
      <c r="A21" s="117" t="s">
        <v>15</v>
      </c>
      <c r="B21" s="9" t="str">
        <f>'П.1.1 '!B19</f>
        <v>Реконструкция электрических сетей  0,4-10(6)кВ в городе Братске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v>
      </c>
      <c r="C21" s="8" t="str">
        <f>'П.1.1 '!C19</f>
        <v>J_1.1.1</v>
      </c>
      <c r="D21" s="5"/>
      <c r="E21" s="5"/>
      <c r="F21" s="5"/>
      <c r="G21" s="5"/>
      <c r="H21" s="5"/>
      <c r="I21" s="34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8" t="str">
        <f>'П.1.1 '!K19</f>
        <v>2,52 МВА
6,8 км</v>
      </c>
      <c r="V21" s="8" t="str">
        <f>'П.1.1 '!L19</f>
        <v>4,89 МВА
4,9 км</v>
      </c>
      <c r="W21" s="8" t="str">
        <f>'П.1.1 '!M19</f>
        <v>3,29 МВА
6,8 км</v>
      </c>
      <c r="X21" s="8" t="str">
        <f>'П.1.1 '!N19</f>
        <v>2,78 МВА 
3,72 км</v>
      </c>
      <c r="Y21" s="8" t="str">
        <f>'П.1.1 '!O19</f>
        <v>9,24 МВА
1,9 км 
ЯКНО-2шт</v>
      </c>
      <c r="Z21" s="8" t="str">
        <f>'П.1.1 '!P19</f>
        <v>22,72 МВА
24,12 км 
ЯКНО-2шт</v>
      </c>
      <c r="AA21" s="5"/>
      <c r="AB21" s="5"/>
      <c r="AC21" s="5"/>
      <c r="AD21" s="5"/>
      <c r="AE21" s="6">
        <f>'П.1.1 '!Q19</f>
        <v>17.989024400000002</v>
      </c>
      <c r="AF21" s="6">
        <f>'П.1.1 '!R19</f>
        <v>18.160499999999999</v>
      </c>
      <c r="AG21" s="6">
        <f>'П.1.1 '!S19</f>
        <v>26</v>
      </c>
      <c r="AH21" s="6">
        <f>'П.1.1 '!T19</f>
        <v>27.70870665</v>
      </c>
      <c r="AI21" s="6">
        <f>'П.1.1 '!U19</f>
        <v>50</v>
      </c>
      <c r="AJ21" s="152">
        <f>SUM(AE21:AI21)</f>
        <v>139.85823105</v>
      </c>
    </row>
    <row r="22" spans="1:36" s="86" customFormat="1" ht="158.25" customHeight="1" outlineLevel="1" x14ac:dyDescent="0.25">
      <c r="A22" s="122"/>
      <c r="B22" s="84" t="str">
        <f>'П.1.1 '!B20</f>
        <v>Реконструкция электрических сетей напряжением 0.4кВ со строительством КЛ-0.4кВ от ТП №49 до школы №37 по ул. Ленина 25. Иркутская область, город Братск, жилой район Центральный, ул.Ленина</v>
      </c>
      <c r="C22" s="69"/>
      <c r="D22" s="70"/>
      <c r="E22" s="70"/>
      <c r="F22" s="70"/>
      <c r="G22" s="70"/>
      <c r="H22" s="70"/>
      <c r="I22" s="85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69"/>
      <c r="V22" s="69"/>
      <c r="W22" s="69"/>
      <c r="X22" s="69" t="str">
        <f>'П.1.1 '!N20</f>
        <v>0,39 км</v>
      </c>
      <c r="Y22" s="69"/>
      <c r="Z22" s="69"/>
      <c r="AA22" s="70"/>
      <c r="AB22" s="70"/>
      <c r="AC22" s="70"/>
      <c r="AD22" s="70"/>
      <c r="AE22" s="71"/>
      <c r="AF22" s="71"/>
      <c r="AG22" s="71"/>
      <c r="AH22" s="71">
        <f>'П.1.1 '!T20</f>
        <v>3.5575379900000001</v>
      </c>
      <c r="AI22" s="71"/>
      <c r="AJ22" s="153"/>
    </row>
    <row r="23" spans="1:36" s="86" customFormat="1" ht="158.25" customHeight="1" outlineLevel="1" x14ac:dyDescent="0.25">
      <c r="A23" s="122"/>
      <c r="B23" s="84" t="str">
        <f>'П.1.1 '!B21</f>
        <v>Реконструкция электрических сетей напряжением 6-0.4кВ со строительством новых участков ЛЭП №839, 859. Иркутская область, город Братск, жилой район Падун, ул. Лазо</v>
      </c>
      <c r="C23" s="69"/>
      <c r="D23" s="70"/>
      <c r="E23" s="70"/>
      <c r="F23" s="70"/>
      <c r="G23" s="70"/>
      <c r="H23" s="70"/>
      <c r="I23" s="85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69"/>
      <c r="V23" s="69"/>
      <c r="W23" s="69"/>
      <c r="X23" s="69" t="str">
        <f>'П.1.1 '!N21</f>
        <v>1,39 км</v>
      </c>
      <c r="Y23" s="69"/>
      <c r="Z23" s="69"/>
      <c r="AA23" s="70"/>
      <c r="AB23" s="70"/>
      <c r="AC23" s="70"/>
      <c r="AD23" s="70"/>
      <c r="AE23" s="71"/>
      <c r="AF23" s="71"/>
      <c r="AG23" s="71"/>
      <c r="AH23" s="71">
        <f>'П.1.1 '!T21</f>
        <v>4.3135640000000004</v>
      </c>
      <c r="AI23" s="71"/>
      <c r="AJ23" s="153"/>
    </row>
    <row r="24" spans="1:36" s="86" customFormat="1" ht="158.25" customHeight="1" outlineLevel="1" x14ac:dyDescent="0.25">
      <c r="A24" s="122"/>
      <c r="B24" s="84" t="str">
        <f>'П.1.1 '!B22</f>
        <v>Реконструкция электрических сетей  0,4-10(6)кВ в городе Братске: с заменой трансформаторных подстанций  напряжением 6(10)/0.4кВ №№  316,187,210,95,37,372,106,242,47,559,105,32,397,54; с заменой существующих кабельных линий ЛЭП №834, 835, 838 от ПС "ТЭЦ-7" до опоры №1, ЛЭП-673 по ул.Янгеля;  ЛЭП-0,4кВ  от ТП-32, 47 до  ж/д по ул.Южная.</v>
      </c>
      <c r="C24" s="69"/>
      <c r="D24" s="70"/>
      <c r="E24" s="70"/>
      <c r="F24" s="70"/>
      <c r="G24" s="70"/>
      <c r="H24" s="70"/>
      <c r="I24" s="85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69"/>
      <c r="V24" s="69"/>
      <c r="W24" s="69"/>
      <c r="X24" s="69" t="str">
        <f>'П.1.1 '!N22</f>
        <v>2,78 МВА 
1,94 км</v>
      </c>
      <c r="Y24" s="69"/>
      <c r="Z24" s="69"/>
      <c r="AA24" s="70"/>
      <c r="AB24" s="70"/>
      <c r="AC24" s="70"/>
      <c r="AD24" s="70"/>
      <c r="AE24" s="71"/>
      <c r="AF24" s="71"/>
      <c r="AG24" s="71"/>
      <c r="AH24" s="71">
        <f>'П.1.1 '!T22</f>
        <v>19.83760466</v>
      </c>
      <c r="AI24" s="71"/>
      <c r="AJ24" s="153"/>
    </row>
    <row r="25" spans="1:36" ht="173.25" customHeight="1" x14ac:dyDescent="0.25">
      <c r="A25" s="117" t="s">
        <v>18</v>
      </c>
      <c r="B25" s="9" t="str">
        <f>'П.1.1 '!B23</f>
        <v>Реконструкция электрических сетей  0,4-10(6)кВ в городе Вихоревка,  поселках Братского и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v>
      </c>
      <c r="C25" s="8" t="str">
        <f>'П.1.1 '!C23</f>
        <v>J_1.1.2</v>
      </c>
      <c r="D25" s="5"/>
      <c r="E25" s="5"/>
      <c r="F25" s="5"/>
      <c r="G25" s="5"/>
      <c r="H25" s="5"/>
      <c r="I25" s="34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8" t="str">
        <f>'П.1.1 '!K23</f>
        <v>0,8 МВА
3,4 км</v>
      </c>
      <c r="V25" s="8" t="str">
        <f>'П.1.1 '!L23</f>
        <v>0,4 МВА
3 км</v>
      </c>
      <c r="W25" s="8" t="str">
        <f>'П.1.1 '!M23</f>
        <v>9,2 МВА
2 км</v>
      </c>
      <c r="X25" s="8" t="str">
        <f>'П.1.1 '!N23</f>
        <v>1,2 МВА
3,7 км</v>
      </c>
      <c r="Y25" s="8">
        <f>'П.1.1 '!O23</f>
        <v>0</v>
      </c>
      <c r="Z25" s="8" t="str">
        <f>'П.1.1 '!P23</f>
        <v>11,6 МВА
12,1 км</v>
      </c>
      <c r="AA25" s="5"/>
      <c r="AB25" s="5"/>
      <c r="AC25" s="27"/>
      <c r="AD25" s="5"/>
      <c r="AE25" s="6">
        <f>'П.1.1 '!Q23</f>
        <v>8.2472742000000014</v>
      </c>
      <c r="AF25" s="6">
        <f>'П.1.1 '!R23</f>
        <v>7.8474901408000015</v>
      </c>
      <c r="AG25" s="6">
        <f>'П.1.1 '!S23</f>
        <v>12.033001051999999</v>
      </c>
      <c r="AH25" s="6">
        <f>'П.1.1 '!T23</f>
        <v>11.748471839999999</v>
      </c>
      <c r="AI25" s="6">
        <f>'П.1.1 '!U23</f>
        <v>0</v>
      </c>
      <c r="AJ25" s="152">
        <f>SUM(AE25:AI25)</f>
        <v>39.876237232800001</v>
      </c>
    </row>
    <row r="26" spans="1:36" s="73" customFormat="1" ht="150" outlineLevel="1" x14ac:dyDescent="0.25">
      <c r="A26" s="122"/>
      <c r="B26" s="84" t="str">
        <f>'П.1.1 '!B24</f>
        <v>Реконструкция электрических сетей напряжением 10-0.4кВ со строительством новой КТПН №14 и ВЛИ-0.4кВ от новой КТПН №14. Иркутская область, Братский район, поселок Тангуй, ул.Котовского, ул.Кирова, ул.Целинная</v>
      </c>
      <c r="C26" s="69"/>
      <c r="D26" s="70"/>
      <c r="E26" s="70"/>
      <c r="F26" s="70"/>
      <c r="G26" s="70"/>
      <c r="H26" s="70"/>
      <c r="I26" s="85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69"/>
      <c r="V26" s="69"/>
      <c r="W26" s="69"/>
      <c r="X26" s="69" t="str">
        <f>'П.1.1 '!N24</f>
        <v>0,4 МВА 
1,3 км</v>
      </c>
      <c r="Y26" s="69"/>
      <c r="Z26" s="69"/>
      <c r="AA26" s="70"/>
      <c r="AB26" s="70"/>
      <c r="AC26" s="87"/>
      <c r="AD26" s="70"/>
      <c r="AE26" s="71"/>
      <c r="AF26" s="71"/>
      <c r="AG26" s="71"/>
      <c r="AH26" s="71">
        <f>'П.1.1 '!T24</f>
        <v>4.5663204899999998</v>
      </c>
      <c r="AI26" s="71"/>
      <c r="AJ26" s="153"/>
    </row>
    <row r="27" spans="1:36" s="73" customFormat="1" ht="150" outlineLevel="1" x14ac:dyDescent="0.25">
      <c r="A27" s="122"/>
      <c r="B27" s="84" t="str">
        <f>'П.1.1 '!B25</f>
        <v xml:space="preserve">Реконструкция электрических сетей напряжением 10-0.4кВ со строительством новой КТПН №113 и ВЛИ-0.4кВ от новой КТПН №113. Иркутская область, Братский район, поселок Тангуй, ул. Набережная, ул. Гастелло, ул.Кошевого, ул.Пионерская. </v>
      </c>
      <c r="C27" s="69"/>
      <c r="D27" s="70"/>
      <c r="E27" s="70"/>
      <c r="F27" s="70"/>
      <c r="G27" s="70"/>
      <c r="H27" s="70"/>
      <c r="I27" s="85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69"/>
      <c r="V27" s="69"/>
      <c r="W27" s="69"/>
      <c r="X27" s="69" t="str">
        <f>'П.1.1 '!N25</f>
        <v>0,4 МВА 
1,3 км</v>
      </c>
      <c r="Y27" s="69"/>
      <c r="Z27" s="69"/>
      <c r="AA27" s="70"/>
      <c r="AB27" s="70"/>
      <c r="AC27" s="87"/>
      <c r="AD27" s="70"/>
      <c r="AE27" s="71"/>
      <c r="AF27" s="71"/>
      <c r="AG27" s="71"/>
      <c r="AH27" s="71">
        <f>'П.1.1 '!T25</f>
        <v>4.9350723300000006</v>
      </c>
      <c r="AI27" s="71"/>
      <c r="AJ27" s="153"/>
    </row>
    <row r="28" spans="1:36" s="73" customFormat="1" ht="112.5" outlineLevel="1" x14ac:dyDescent="0.25">
      <c r="A28" s="122"/>
      <c r="B28" s="84" t="str">
        <f>'П.1.1 '!B26</f>
        <v>Реконструкция электрических сетей напряжением 6-0.4кВ со строительством новой КТПН №532. Иркутская область,  Братский район, город Вихоревка, ул. 60лет СССР</v>
      </c>
      <c r="C28" s="69"/>
      <c r="D28" s="70"/>
      <c r="E28" s="70"/>
      <c r="F28" s="70"/>
      <c r="G28" s="70"/>
      <c r="H28" s="70"/>
      <c r="I28" s="85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69"/>
      <c r="V28" s="69"/>
      <c r="W28" s="69"/>
      <c r="X28" s="69" t="str">
        <f>'П.1.1 '!N26</f>
        <v>0,4 МВА</v>
      </c>
      <c r="Y28" s="69"/>
      <c r="Z28" s="69"/>
      <c r="AA28" s="70"/>
      <c r="AB28" s="70"/>
      <c r="AC28" s="87"/>
      <c r="AD28" s="70"/>
      <c r="AE28" s="71"/>
      <c r="AF28" s="71"/>
      <c r="AG28" s="71"/>
      <c r="AH28" s="71">
        <f>'П.1.1 '!T26</f>
        <v>1.0791291000000001</v>
      </c>
      <c r="AI28" s="71"/>
      <c r="AJ28" s="153"/>
    </row>
    <row r="29" spans="1:36" s="73" customFormat="1" ht="206.25" outlineLevel="1" x14ac:dyDescent="0.25">
      <c r="A29" s="122"/>
      <c r="B29" s="84" t="str">
        <f>'П.1.1 '!B27</f>
        <v>Реконструкция электрических сетей напряжением 0.4кВ со строительством ВЛИ-0.4кВ ф.3 от КТПН 10/0,4кВ №6 ф."ДЭС" с заменой опор, замена головного провода на СИП2, вводов. Иркутская область, Нижнеилимский район, п.Новая Игирма, ул.Пионерская, ул.Радищева, ул.Прибрежная, ул. Космонавтов</v>
      </c>
      <c r="C29" s="69"/>
      <c r="D29" s="70"/>
      <c r="E29" s="70"/>
      <c r="F29" s="70"/>
      <c r="G29" s="70"/>
      <c r="H29" s="70"/>
      <c r="I29" s="85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69"/>
      <c r="V29" s="69"/>
      <c r="W29" s="69"/>
      <c r="X29" s="69" t="str">
        <f>'П.1.1 '!N27</f>
        <v>1,1 км</v>
      </c>
      <c r="Y29" s="69"/>
      <c r="Z29" s="69"/>
      <c r="AA29" s="70"/>
      <c r="AB29" s="70"/>
      <c r="AC29" s="87"/>
      <c r="AD29" s="70"/>
      <c r="AE29" s="71"/>
      <c r="AF29" s="71"/>
      <c r="AG29" s="71"/>
      <c r="AH29" s="71">
        <f>'П.1.1 '!T27</f>
        <v>1.1679499200000001</v>
      </c>
      <c r="AI29" s="71"/>
      <c r="AJ29" s="153"/>
    </row>
    <row r="30" spans="1:36" ht="153" customHeight="1" x14ac:dyDescent="0.25">
      <c r="A30" s="117" t="s">
        <v>20</v>
      </c>
      <c r="B30" s="9" t="str">
        <f>'П.1.1 '!B28</f>
        <v>Реконструкция электрических сетей  0,4-10(6)кВ в Чунском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30" s="8" t="str">
        <f>'П.1.1 '!C28</f>
        <v>J_1.1.3</v>
      </c>
      <c r="D30" s="5"/>
      <c r="E30" s="5"/>
      <c r="F30" s="5"/>
      <c r="G30" s="5"/>
      <c r="H30" s="5"/>
      <c r="I30" s="34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8" t="str">
        <f>'П.1.1 '!K28</f>
        <v>0,75 МВА
2,1 км</v>
      </c>
      <c r="V30" s="8" t="str">
        <f>'П.1.1 '!L28</f>
        <v>1,91 МВА
2,4 км</v>
      </c>
      <c r="W30" s="8" t="str">
        <f>'П.1.1 '!M28</f>
        <v>0,65 МВА
4,6 км</v>
      </c>
      <c r="X30" s="8"/>
      <c r="Y30" s="8" t="str">
        <f>'П.1.1 '!O28</f>
        <v>0,4 МВА
0,175 км</v>
      </c>
      <c r="Z30" s="8" t="str">
        <f>'П.1.1 '!P28</f>
        <v>3,71 МВА
9,275 км</v>
      </c>
      <c r="AA30" s="5"/>
      <c r="AB30" s="5"/>
      <c r="AC30" s="27"/>
      <c r="AD30" s="5"/>
      <c r="AE30" s="6">
        <f>'П.1.1 '!Q28</f>
        <v>9.3962813000000001</v>
      </c>
      <c r="AF30" s="6">
        <f>'П.1.1 '!R28</f>
        <v>9.8097176772000001</v>
      </c>
      <c r="AG30" s="6">
        <f>'П.1.1 '!S28</f>
        <v>15.447490999999999</v>
      </c>
      <c r="AH30" s="6">
        <f>'П.1.1 '!T28</f>
        <v>0</v>
      </c>
      <c r="AI30" s="6">
        <f>'П.1.1 '!U28</f>
        <v>2.1</v>
      </c>
      <c r="AJ30" s="152">
        <f>SUM(AE30:AI30)</f>
        <v>36.753489977199997</v>
      </c>
    </row>
    <row r="31" spans="1:36" ht="180" customHeight="1" x14ac:dyDescent="0.25">
      <c r="A31" s="117" t="s">
        <v>21</v>
      </c>
      <c r="B31" s="9" t="str">
        <f>'П.1.1 '!B29</f>
        <v>Реконструкция электрических сетей  0,4-10(6)кВ в Ленинском районе города Иркутска, Иркутском и Ангарском районах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v>
      </c>
      <c r="C31" s="8" t="str">
        <f>'П.1.1 '!C29</f>
        <v>J_1.1.4</v>
      </c>
      <c r="D31" s="5"/>
      <c r="E31" s="5"/>
      <c r="F31" s="5"/>
      <c r="G31" s="5"/>
      <c r="H31" s="5"/>
      <c r="I31" s="34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8" t="str">
        <f>'П.1.1 '!K29</f>
        <v>0,8 МВА
3,4 км</v>
      </c>
      <c r="V31" s="8" t="str">
        <f>'П.1.1 '!L29</f>
        <v>1,9 км</v>
      </c>
      <c r="W31" s="8" t="str">
        <f>'П.1.1 '!M29</f>
        <v>4,14 МВА
2,8 км</v>
      </c>
      <c r="X31" s="8" t="str">
        <f>'П.1.1 '!N29</f>
        <v>1,28 МВА
2,98 км</v>
      </c>
      <c r="Y31" s="8" t="str">
        <f>'П.1.1 '!O29</f>
        <v>ячейки КСО-303 - 7шт</v>
      </c>
      <c r="Z31" s="8" t="str">
        <f>'П.1.1 '!P29</f>
        <v>6,22 МВА
11,08 км 
КСО-7шт</v>
      </c>
      <c r="AA31" s="5"/>
      <c r="AB31" s="5"/>
      <c r="AC31" s="5"/>
      <c r="AD31" s="5"/>
      <c r="AE31" s="6">
        <f>'П.1.1 '!Q29</f>
        <v>8.2472742000000014</v>
      </c>
      <c r="AF31" s="6">
        <f>'П.1.1 '!R29</f>
        <v>4.7279999999999998</v>
      </c>
      <c r="AG31" s="6">
        <f>'П.1.1 '!S29</f>
        <v>11.989001052451201</v>
      </c>
      <c r="AH31" s="6">
        <f>'П.1.1 '!T29</f>
        <v>17.272868110000001</v>
      </c>
      <c r="AI31" s="6">
        <f>'П.1.1 '!U29</f>
        <v>3.5</v>
      </c>
      <c r="AJ31" s="152">
        <f>SUM(AE31:AI31)</f>
        <v>45.737143362451206</v>
      </c>
    </row>
    <row r="32" spans="1:36" s="73" customFormat="1" ht="112.5" outlineLevel="1" x14ac:dyDescent="0.25">
      <c r="A32" s="122"/>
      <c r="B32" s="84" t="str">
        <f>'П.1.1 '!B30</f>
        <v>Реконструкция электрических сетей напряжением 0.4кВ со строительством КЛ-0.4кВ от ТП №46 до Д/К №143. Иркутская область, город Иркутск, Ленинский район, ул.Куликовская</v>
      </c>
      <c r="C32" s="69"/>
      <c r="D32" s="70"/>
      <c r="E32" s="70"/>
      <c r="F32" s="70"/>
      <c r="G32" s="70"/>
      <c r="H32" s="70"/>
      <c r="I32" s="85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69"/>
      <c r="V32" s="69"/>
      <c r="W32" s="69"/>
      <c r="X32" s="69" t="str">
        <f>'П.1.1 '!N30</f>
        <v>0,49 км</v>
      </c>
      <c r="Y32" s="69"/>
      <c r="Z32" s="69"/>
      <c r="AA32" s="70"/>
      <c r="AB32" s="70"/>
      <c r="AC32" s="70"/>
      <c r="AD32" s="70"/>
      <c r="AE32" s="71"/>
      <c r="AF32" s="71"/>
      <c r="AG32" s="71"/>
      <c r="AH32" s="71">
        <f>'П.1.1 '!T30</f>
        <v>3.3826749999999999</v>
      </c>
      <c r="AI32" s="71"/>
      <c r="AJ32" s="153"/>
    </row>
    <row r="33" spans="1:36" s="73" customFormat="1" ht="168.75" outlineLevel="1" x14ac:dyDescent="0.25">
      <c r="A33" s="122"/>
      <c r="B33" s="84" t="str">
        <f>'П.1.1 '!B31</f>
        <v>Реконструкция электрических сетей напряжением 6кВ со строительством КЛ-6кВ от ТП №35 до ТП №42, от ТП №42 до ТП №43, от ТП №35 до ТП №46. Иркутская область, город Иркутск, Ленинский район, ул.Авиастроителей, переулок Пулковский, ул. Серафимовича</v>
      </c>
      <c r="C33" s="69"/>
      <c r="D33" s="70"/>
      <c r="E33" s="70"/>
      <c r="F33" s="70"/>
      <c r="G33" s="70"/>
      <c r="H33" s="70"/>
      <c r="I33" s="85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69"/>
      <c r="V33" s="69"/>
      <c r="W33" s="69"/>
      <c r="X33" s="69" t="str">
        <f>'П.1.1 '!N31</f>
        <v>1,2 км</v>
      </c>
      <c r="Y33" s="69"/>
      <c r="Z33" s="69"/>
      <c r="AA33" s="70"/>
      <c r="AB33" s="70"/>
      <c r="AC33" s="70"/>
      <c r="AD33" s="70"/>
      <c r="AE33" s="71"/>
      <c r="AF33" s="71"/>
      <c r="AG33" s="71"/>
      <c r="AH33" s="71">
        <f>'П.1.1 '!T31</f>
        <v>6.9082690000000007</v>
      </c>
      <c r="AI33" s="71"/>
      <c r="AJ33" s="153"/>
    </row>
    <row r="34" spans="1:36" s="73" customFormat="1" ht="131.25" outlineLevel="1" x14ac:dyDescent="0.25">
      <c r="A34" s="122"/>
      <c r="B34" s="84" t="str">
        <f>'П.1.1 '!B32</f>
        <v>Реконструкция электрических сетей напряжением 0.4 кВ со строительством участков ВЛИ-0.4кВ от ТП 6/0.4кВ №44. Иркутская область, город Иркутск, Ленинский район, ул.Шевченко, ул.З.Космодемьянской</v>
      </c>
      <c r="C34" s="69"/>
      <c r="D34" s="70"/>
      <c r="E34" s="70"/>
      <c r="F34" s="70"/>
      <c r="G34" s="70"/>
      <c r="H34" s="70"/>
      <c r="I34" s="85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69"/>
      <c r="V34" s="69"/>
      <c r="W34" s="69"/>
      <c r="X34" s="69" t="str">
        <f>'П.1.1 '!N32</f>
        <v>0,1 км</v>
      </c>
      <c r="Y34" s="69"/>
      <c r="Z34" s="69"/>
      <c r="AA34" s="70"/>
      <c r="AB34" s="70"/>
      <c r="AC34" s="70"/>
      <c r="AD34" s="70"/>
      <c r="AE34" s="71"/>
      <c r="AF34" s="71"/>
      <c r="AG34" s="71"/>
      <c r="AH34" s="71">
        <f>'П.1.1 '!T32</f>
        <v>0.24251671</v>
      </c>
      <c r="AI34" s="71"/>
      <c r="AJ34" s="153"/>
    </row>
    <row r="35" spans="1:36" s="73" customFormat="1" ht="131.25" outlineLevel="1" x14ac:dyDescent="0.25">
      <c r="A35" s="122"/>
      <c r="B35" s="84" t="str">
        <f>'П.1.1 '!B33</f>
        <v>Реконструкция электрических сетей напряжением 0.4 кВ со строительством участков ВЛИ-0.4кВ от ТП №53. Иркутская область, город Иркутск, Ленинский район, улица Речная, улица Крымская.</v>
      </c>
      <c r="C35" s="69"/>
      <c r="D35" s="70"/>
      <c r="E35" s="70"/>
      <c r="F35" s="70"/>
      <c r="G35" s="70"/>
      <c r="H35" s="70"/>
      <c r="I35" s="85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69"/>
      <c r="V35" s="69"/>
      <c r="W35" s="69"/>
      <c r="X35" s="69" t="str">
        <f>'П.1.1 '!N33</f>
        <v>0,12 км</v>
      </c>
      <c r="Y35" s="69"/>
      <c r="Z35" s="69"/>
      <c r="AA35" s="70"/>
      <c r="AB35" s="70"/>
      <c r="AC35" s="70"/>
      <c r="AD35" s="70"/>
      <c r="AE35" s="71"/>
      <c r="AF35" s="71"/>
      <c r="AG35" s="71"/>
      <c r="AH35" s="71">
        <f>'П.1.1 '!T33</f>
        <v>0.31231304999999998</v>
      </c>
      <c r="AI35" s="71"/>
      <c r="AJ35" s="153"/>
    </row>
    <row r="36" spans="1:36" s="73" customFormat="1" ht="112.5" outlineLevel="1" x14ac:dyDescent="0.25">
      <c r="A36" s="122"/>
      <c r="B36" s="84" t="str">
        <f>'П.1.1 '!B34</f>
        <v>Реконструкция электрических сетей напряжением 0.4 кВ со строительством участков ВЛИ-0.4кВ от ТП №95. Иркутская область, город Иркутск, Ленинский район, улица Курганская.</v>
      </c>
      <c r="C36" s="69"/>
      <c r="D36" s="70"/>
      <c r="E36" s="70"/>
      <c r="F36" s="70"/>
      <c r="G36" s="70"/>
      <c r="H36" s="70"/>
      <c r="I36" s="85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69"/>
      <c r="V36" s="69"/>
      <c r="W36" s="69"/>
      <c r="X36" s="69" t="str">
        <f>'П.1.1 '!N34</f>
        <v>0,35 км</v>
      </c>
      <c r="Y36" s="69"/>
      <c r="Z36" s="69"/>
      <c r="AA36" s="70"/>
      <c r="AB36" s="70"/>
      <c r="AC36" s="70"/>
      <c r="AD36" s="70"/>
      <c r="AE36" s="71"/>
      <c r="AF36" s="71"/>
      <c r="AG36" s="71"/>
      <c r="AH36" s="71">
        <f>'П.1.1 '!T34</f>
        <v>0.55863430000000003</v>
      </c>
      <c r="AI36" s="71"/>
      <c r="AJ36" s="153"/>
    </row>
    <row r="37" spans="1:36" s="73" customFormat="1" ht="131.25" outlineLevel="1" x14ac:dyDescent="0.25">
      <c r="A37" s="122"/>
      <c r="B37" s="84" t="str">
        <f>'П.1.1 '!B35</f>
        <v>Реконструкция электрических сетей напряжением 6-0.4кВ со строительством нового участка ВЛЗ-6кВ, новой КТПН 6/0.4кВ и ВЛИ-0.4кВ. Иркутская обл., г.Иркутск, Ленинский район, улица Юрия Смирнова.</v>
      </c>
      <c r="C37" s="69"/>
      <c r="D37" s="70"/>
      <c r="E37" s="70"/>
      <c r="F37" s="70"/>
      <c r="G37" s="70"/>
      <c r="H37" s="70"/>
      <c r="I37" s="85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69"/>
      <c r="V37" s="69"/>
      <c r="W37" s="69"/>
      <c r="X37" s="69" t="str">
        <f>'П.1.1 '!N35</f>
        <v>0,4 МВА 
0,38 км</v>
      </c>
      <c r="Y37" s="69"/>
      <c r="Z37" s="69"/>
      <c r="AA37" s="70"/>
      <c r="AB37" s="70"/>
      <c r="AC37" s="70"/>
      <c r="AD37" s="70"/>
      <c r="AE37" s="71"/>
      <c r="AF37" s="71"/>
      <c r="AG37" s="71"/>
      <c r="AH37" s="71">
        <f>'П.1.1 '!T35</f>
        <v>2.7659619499999999</v>
      </c>
      <c r="AI37" s="71"/>
      <c r="AJ37" s="153"/>
    </row>
    <row r="38" spans="1:36" s="73" customFormat="1" ht="112.5" outlineLevel="1" x14ac:dyDescent="0.25">
      <c r="A38" s="122"/>
      <c r="B38" s="84" t="str">
        <f>'П.1.1 '!B36</f>
        <v>Реконструкция электрических сетей напряжением 0.4 кВ со строительством участков ВЛИ-0.4кВ от ТП №49. Иркутская область, город Иркутск, Ленинский район, улица Курганская.</v>
      </c>
      <c r="C38" s="69"/>
      <c r="D38" s="70"/>
      <c r="E38" s="70"/>
      <c r="F38" s="70"/>
      <c r="G38" s="70"/>
      <c r="H38" s="70"/>
      <c r="I38" s="85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69"/>
      <c r="V38" s="69"/>
      <c r="W38" s="69"/>
      <c r="X38" s="69" t="str">
        <f>'П.1.1 '!N36</f>
        <v>0,25км</v>
      </c>
      <c r="Y38" s="69"/>
      <c r="Z38" s="69"/>
      <c r="AA38" s="70"/>
      <c r="AB38" s="70"/>
      <c r="AC38" s="70"/>
      <c r="AD38" s="70"/>
      <c r="AE38" s="71"/>
      <c r="AF38" s="71"/>
      <c r="AG38" s="71"/>
      <c r="AH38" s="71">
        <f>'П.1.1 '!T36</f>
        <v>0.73305096999999997</v>
      </c>
      <c r="AI38" s="71"/>
      <c r="AJ38" s="153"/>
    </row>
    <row r="39" spans="1:36" s="73" customFormat="1" ht="131.25" outlineLevel="1" x14ac:dyDescent="0.25">
      <c r="A39" s="122"/>
      <c r="B39" s="84" t="str">
        <f>'П.1.1 '!B37</f>
        <v>Реконструкция электрических сетей напряжением 6-0.4кВ со строительством нового участка ВЛЗ-6кВ, новой КТПН 6/0.4кВ и ВЛИ-0.4кВ. Иркутская обл., г.Иркутск, Ленинский район, ул.Александра Матросова.</v>
      </c>
      <c r="C39" s="69"/>
      <c r="D39" s="70"/>
      <c r="E39" s="70"/>
      <c r="F39" s="70"/>
      <c r="G39" s="70"/>
      <c r="H39" s="70"/>
      <c r="I39" s="85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69"/>
      <c r="V39" s="69"/>
      <c r="W39" s="69"/>
      <c r="X39" s="69" t="str">
        <f>'П.1.1 '!N37</f>
        <v>0,25 МВА 
0,09 км</v>
      </c>
      <c r="Y39" s="69"/>
      <c r="Z39" s="69"/>
      <c r="AA39" s="70"/>
      <c r="AB39" s="70"/>
      <c r="AC39" s="70"/>
      <c r="AD39" s="70"/>
      <c r="AE39" s="71"/>
      <c r="AF39" s="71"/>
      <c r="AG39" s="71"/>
      <c r="AH39" s="71">
        <f>'П.1.1 '!T37</f>
        <v>0.84811713</v>
      </c>
      <c r="AI39" s="71"/>
      <c r="AJ39" s="153"/>
    </row>
    <row r="40" spans="1:36" s="73" customFormat="1" ht="131.25" outlineLevel="1" x14ac:dyDescent="0.25">
      <c r="A40" s="122"/>
      <c r="B40" s="84" t="str">
        <f>'П.1.1 '!B38</f>
        <v>Реконструкция электрических сетей  0,4-10(6)кВ  в Ленинском районе города Иркутска, Иркутском и Ангарском районах: с заменой трансформаторной подстанции  напряжением 6/0.4кВ №48а в г.Иркутск, ул. Поликарпова.</v>
      </c>
      <c r="C40" s="69"/>
      <c r="D40" s="70"/>
      <c r="E40" s="70"/>
      <c r="F40" s="70"/>
      <c r="G40" s="70"/>
      <c r="H40" s="70"/>
      <c r="I40" s="85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69"/>
      <c r="V40" s="69"/>
      <c r="W40" s="69"/>
      <c r="X40" s="69" t="str">
        <f>'П.1.1 '!N38</f>
        <v>0,63 МВА</v>
      </c>
      <c r="Y40" s="69"/>
      <c r="Z40" s="69"/>
      <c r="AA40" s="70"/>
      <c r="AB40" s="70"/>
      <c r="AC40" s="70"/>
      <c r="AD40" s="70"/>
      <c r="AE40" s="71"/>
      <c r="AF40" s="71"/>
      <c r="AG40" s="71"/>
      <c r="AH40" s="71">
        <f>'П.1.1 '!T38</f>
        <v>1.5213300000000001</v>
      </c>
      <c r="AI40" s="71"/>
      <c r="AJ40" s="153"/>
    </row>
    <row r="41" spans="1:36" ht="109.5" customHeight="1" x14ac:dyDescent="0.25">
      <c r="A41" s="117" t="s">
        <v>331</v>
      </c>
      <c r="B41" s="9" t="str">
        <f>'П.1.1 '!B39</f>
        <v>Реконструкция ПС 35/10 кВ "Кургат" в п.Прибрежный Братского района</v>
      </c>
      <c r="C41" s="8" t="str">
        <f>'П.1.1 '!C39</f>
        <v>М_1.1-5</v>
      </c>
      <c r="D41" s="5"/>
      <c r="E41" s="5"/>
      <c r="F41" s="5"/>
      <c r="G41" s="5"/>
      <c r="H41" s="5"/>
      <c r="I41" s="34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8"/>
      <c r="V41" s="8"/>
      <c r="W41" s="8"/>
      <c r="X41" s="8"/>
      <c r="Y41" s="8" t="str">
        <f>'П.1.1 '!O39</f>
        <v>выполнение ПИР, общестроительнх и строительно-монтажных работ</v>
      </c>
      <c r="Z41" s="8" t="str">
        <f>'П.1.1 '!P39</f>
        <v>выполнение ПИР, общестроительнх и строительно-монтажных работ</v>
      </c>
      <c r="AA41" s="5"/>
      <c r="AB41" s="5"/>
      <c r="AC41" s="5"/>
      <c r="AD41" s="5"/>
      <c r="AE41" s="6"/>
      <c r="AF41" s="6"/>
      <c r="AG41" s="6"/>
      <c r="AH41" s="6"/>
      <c r="AI41" s="6">
        <f>'П.1.1 '!U39</f>
        <v>52.997</v>
      </c>
      <c r="AJ41" s="152">
        <f>SUM(AE41:AI41)</f>
        <v>52.997</v>
      </c>
    </row>
    <row r="42" spans="1:36" ht="80.25" customHeight="1" x14ac:dyDescent="0.25">
      <c r="A42" s="117" t="s">
        <v>23</v>
      </c>
      <c r="B42" s="9" t="str">
        <f>'П.1.1 '!B40</f>
        <v>Реконструкция ПС 35/6 кВ "Строительная" и строительство 2-х цепной ВЛ-35кВ в городе Усть-Илимске</v>
      </c>
      <c r="C42" s="40" t="str">
        <f>'П.1.1 '!C40</f>
        <v>J_1.1-6</v>
      </c>
      <c r="D42" s="5"/>
      <c r="E42" s="5"/>
      <c r="F42" s="5"/>
      <c r="G42" s="5"/>
      <c r="H42" s="5"/>
      <c r="I42" s="34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8" t="str">
        <f>'П.1.1 '!K40</f>
        <v>ПИР</v>
      </c>
      <c r="V42" s="8"/>
      <c r="W42" s="8"/>
      <c r="X42" s="8"/>
      <c r="Y42" s="8" t="str">
        <f>'П.1.1 '!O40</f>
        <v>50 МВА
2-х цепная ВЛ-35кВ по 10,8 км</v>
      </c>
      <c r="Z42" s="8" t="str">
        <f>'П.1.1 '!P40</f>
        <v>50 МВА
2-х цепная ВЛ-35кВ по 10,8 км</v>
      </c>
      <c r="AA42" s="5"/>
      <c r="AB42" s="5"/>
      <c r="AC42" s="5"/>
      <c r="AD42" s="5"/>
      <c r="AE42" s="6">
        <f>'П.1.1 '!Q40</f>
        <v>2</v>
      </c>
      <c r="AF42" s="6">
        <f>'П.1.1 '!R40</f>
        <v>90.496112014679994</v>
      </c>
      <c r="AG42" s="6">
        <f>'П.1.1 '!S40</f>
        <v>137.44030000000001</v>
      </c>
      <c r="AH42" s="6">
        <f>'П.1.1 '!T40</f>
        <v>149.29567077999999</v>
      </c>
      <c r="AI42" s="6">
        <f>'П.1.1 '!U40</f>
        <v>95</v>
      </c>
      <c r="AJ42" s="152">
        <f>SUM(AE42:AI42)</f>
        <v>474.23208279467997</v>
      </c>
    </row>
    <row r="43" spans="1:36" ht="170.25" customHeight="1" x14ac:dyDescent="0.25">
      <c r="A43" s="117" t="s">
        <v>329</v>
      </c>
      <c r="B43" s="9" t="str">
        <f>'П.1.1 '!B41</f>
        <v>Реконструкция электрических сетей  0,4-10(6)кВ в городе Усть-Илимске и Усть-Илимском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v>
      </c>
      <c r="C43" s="40" t="str">
        <f>'П.1.1 '!C41</f>
        <v>N_1.1-7</v>
      </c>
      <c r="D43" s="5"/>
      <c r="E43" s="5"/>
      <c r="F43" s="5"/>
      <c r="G43" s="5"/>
      <c r="H43" s="5"/>
      <c r="I43" s="34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8"/>
      <c r="V43" s="8"/>
      <c r="W43" s="8"/>
      <c r="X43" s="8" t="str">
        <f>'П.1.1 '!N41</f>
        <v>0,25 МВА 
0,33 км</v>
      </c>
      <c r="Y43" s="8" t="str">
        <f>'П.1.1 '!O41</f>
        <v>0,18км</v>
      </c>
      <c r="Z43" s="8" t="str">
        <f>'П.1.1 '!P41</f>
        <v>0,25 МВА
0,51 км</v>
      </c>
      <c r="AA43" s="5"/>
      <c r="AB43" s="5"/>
      <c r="AC43" s="5"/>
      <c r="AD43" s="5"/>
      <c r="AE43" s="6"/>
      <c r="AF43" s="6"/>
      <c r="AG43" s="6"/>
      <c r="AH43" s="6">
        <f>'П.1.1 '!T41</f>
        <v>1.5748785299999999</v>
      </c>
      <c r="AI43" s="6">
        <f>'П.1.1 '!U41</f>
        <v>0.5</v>
      </c>
      <c r="AJ43" s="152">
        <f>SUM(AE43:AI43)</f>
        <v>2.0748785299999999</v>
      </c>
    </row>
    <row r="44" spans="1:36" s="73" customFormat="1" ht="75" outlineLevel="1" x14ac:dyDescent="0.25">
      <c r="A44" s="122"/>
      <c r="B44" s="84" t="str">
        <f>'П.1.1 '!B42</f>
        <v>Реконструкция трансформаторной подстанции напряжением 6/0,4кВ №497 Иркутская обл., г. Усть-Илимск, Усть-Илимское шоссе.</v>
      </c>
      <c r="C44" s="78"/>
      <c r="D44" s="70"/>
      <c r="E44" s="70"/>
      <c r="F44" s="70"/>
      <c r="G44" s="70"/>
      <c r="H44" s="70"/>
      <c r="I44" s="85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69"/>
      <c r="V44" s="69"/>
      <c r="W44" s="69"/>
      <c r="X44" s="69" t="str">
        <f>'П.1.1 '!N42</f>
        <v>0,25 МВА</v>
      </c>
      <c r="Y44" s="69"/>
      <c r="Z44" s="69"/>
      <c r="AA44" s="70"/>
      <c r="AB44" s="70"/>
      <c r="AC44" s="70"/>
      <c r="AD44" s="70"/>
      <c r="AE44" s="71"/>
      <c r="AF44" s="71"/>
      <c r="AG44" s="71"/>
      <c r="AH44" s="71">
        <f>'П.1.1 '!T42</f>
        <v>0.54878700000000002</v>
      </c>
      <c r="AI44" s="71"/>
      <c r="AJ44" s="153"/>
    </row>
    <row r="45" spans="1:36" s="73" customFormat="1" ht="93.75" outlineLevel="1" x14ac:dyDescent="0.25">
      <c r="A45" s="122"/>
      <c r="B45" s="84" t="str">
        <f>'П.1.1 '!B43</f>
        <v>Реконструкция электрических сетей напряжением 10кВ со строительством нового участка ЛЭП -"Северная-4". Иркутская область, Усть-Илимский район.</v>
      </c>
      <c r="C45" s="78"/>
      <c r="D45" s="70"/>
      <c r="E45" s="70"/>
      <c r="F45" s="70"/>
      <c r="G45" s="70"/>
      <c r="H45" s="70"/>
      <c r="I45" s="85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69"/>
      <c r="V45" s="69"/>
      <c r="W45" s="69"/>
      <c r="X45" s="69" t="str">
        <f>'П.1.1 '!N43</f>
        <v>0,33 км</v>
      </c>
      <c r="Y45" s="69"/>
      <c r="Z45" s="69"/>
      <c r="AA45" s="70"/>
      <c r="AB45" s="70"/>
      <c r="AC45" s="70"/>
      <c r="AD45" s="70"/>
      <c r="AE45" s="71"/>
      <c r="AF45" s="71"/>
      <c r="AG45" s="71"/>
      <c r="AH45" s="71">
        <f>'П.1.1 '!T43</f>
        <v>1.02609153</v>
      </c>
      <c r="AI45" s="71"/>
      <c r="AJ45" s="153"/>
    </row>
    <row r="46" spans="1:36" ht="58.5" customHeight="1" x14ac:dyDescent="0.25">
      <c r="A46" s="117" t="s">
        <v>404</v>
      </c>
      <c r="B46" s="91" t="s">
        <v>414</v>
      </c>
      <c r="C46" s="92" t="s">
        <v>405</v>
      </c>
      <c r="D46" s="5"/>
      <c r="E46" s="5"/>
      <c r="F46" s="5"/>
      <c r="G46" s="5"/>
      <c r="H46" s="5"/>
      <c r="I46" s="34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8"/>
      <c r="V46" s="8"/>
      <c r="W46" s="8"/>
      <c r="X46" s="8"/>
      <c r="Y46" s="8" t="s">
        <v>134</v>
      </c>
      <c r="Z46" s="8" t="s">
        <v>134</v>
      </c>
      <c r="AA46" s="5"/>
      <c r="AB46" s="5"/>
      <c r="AC46" s="5"/>
      <c r="AD46" s="5"/>
      <c r="AE46" s="6"/>
      <c r="AF46" s="6"/>
      <c r="AG46" s="6"/>
      <c r="AH46" s="6"/>
      <c r="AI46" s="6">
        <f>'П.1.1 '!U44</f>
        <v>1.5</v>
      </c>
      <c r="AJ46" s="152">
        <f>AI46</f>
        <v>1.5</v>
      </c>
    </row>
    <row r="47" spans="1:36" ht="151.5" customHeight="1" x14ac:dyDescent="0.25">
      <c r="A47" s="117" t="s">
        <v>420</v>
      </c>
      <c r="B47" s="9" t="s">
        <v>421</v>
      </c>
      <c r="C47" s="92" t="s">
        <v>422</v>
      </c>
      <c r="D47" s="5"/>
      <c r="E47" s="5"/>
      <c r="F47" s="5"/>
      <c r="G47" s="5"/>
      <c r="H47" s="5"/>
      <c r="I47" s="34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8"/>
      <c r="V47" s="8"/>
      <c r="W47" s="8"/>
      <c r="X47" s="8"/>
      <c r="Y47" s="8" t="str">
        <f>'П.1.1 '!O45</f>
        <v>2 МВА</v>
      </c>
      <c r="Z47" s="8" t="str">
        <f>'П.1.1 '!P45</f>
        <v>2 МВА</v>
      </c>
      <c r="AA47" s="5"/>
      <c r="AB47" s="5"/>
      <c r="AC47" s="5"/>
      <c r="AD47" s="5"/>
      <c r="AE47" s="6"/>
      <c r="AF47" s="6"/>
      <c r="AG47" s="6"/>
      <c r="AH47" s="6"/>
      <c r="AI47" s="6">
        <f>'П.1.1 '!U45</f>
        <v>4.4000000000000004</v>
      </c>
      <c r="AJ47" s="152">
        <f>'П.1.1 '!V45</f>
        <v>4.4000000000000004</v>
      </c>
    </row>
    <row r="48" spans="1:36" ht="18.75" x14ac:dyDescent="0.25">
      <c r="A48" s="117" t="s">
        <v>24</v>
      </c>
      <c r="B48" s="8"/>
      <c r="C48" s="8"/>
      <c r="D48" s="5"/>
      <c r="E48" s="5"/>
      <c r="F48" s="5"/>
      <c r="G48" s="5"/>
      <c r="H48" s="5"/>
      <c r="I48" s="34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8"/>
      <c r="V48" s="8"/>
      <c r="W48" s="8"/>
      <c r="X48" s="8"/>
      <c r="Y48" s="8"/>
      <c r="Z48" s="8"/>
      <c r="AA48" s="5"/>
      <c r="AB48" s="5"/>
      <c r="AC48" s="5"/>
      <c r="AD48" s="5"/>
      <c r="AE48" s="5"/>
      <c r="AF48" s="5"/>
      <c r="AG48" s="5"/>
      <c r="AH48" s="5"/>
      <c r="AI48" s="5"/>
      <c r="AJ48" s="118"/>
    </row>
    <row r="49" spans="1:36" ht="56.25" x14ac:dyDescent="0.25">
      <c r="A49" s="123" t="s">
        <v>26</v>
      </c>
      <c r="B49" s="35" t="s">
        <v>25</v>
      </c>
      <c r="C49" s="35"/>
      <c r="D49" s="5"/>
      <c r="E49" s="5"/>
      <c r="F49" s="5"/>
      <c r="G49" s="5"/>
      <c r="H49" s="5"/>
      <c r="I49" s="34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8"/>
      <c r="V49" s="8"/>
      <c r="W49" s="8"/>
      <c r="X49" s="8"/>
      <c r="Y49" s="8"/>
      <c r="Z49" s="8"/>
      <c r="AA49" s="5"/>
      <c r="AB49" s="5"/>
      <c r="AC49" s="5"/>
      <c r="AD49" s="5"/>
      <c r="AE49" s="5"/>
      <c r="AF49" s="5"/>
      <c r="AG49" s="5"/>
      <c r="AH49" s="5"/>
      <c r="AI49" s="5"/>
      <c r="AJ49" s="118"/>
    </row>
    <row r="50" spans="1:36" ht="18.75" x14ac:dyDescent="0.25">
      <c r="A50" s="117" t="s">
        <v>29</v>
      </c>
      <c r="B50" s="9" t="s">
        <v>27</v>
      </c>
      <c r="C50" s="8"/>
      <c r="D50" s="5"/>
      <c r="E50" s="5"/>
      <c r="F50" s="5"/>
      <c r="G50" s="5"/>
      <c r="H50" s="5"/>
      <c r="I50" s="34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8"/>
      <c r="V50" s="8"/>
      <c r="W50" s="8"/>
      <c r="X50" s="8"/>
      <c r="Y50" s="8"/>
      <c r="Z50" s="8"/>
      <c r="AA50" s="5"/>
      <c r="AB50" s="5"/>
      <c r="AC50" s="5"/>
      <c r="AD50" s="5"/>
      <c r="AE50" s="5"/>
      <c r="AF50" s="5"/>
      <c r="AG50" s="5"/>
      <c r="AH50" s="5"/>
      <c r="AI50" s="5"/>
      <c r="AJ50" s="118"/>
    </row>
    <row r="51" spans="1:36" ht="18.75" x14ac:dyDescent="0.25">
      <c r="A51" s="117" t="s">
        <v>30</v>
      </c>
      <c r="B51" s="9" t="s">
        <v>28</v>
      </c>
      <c r="C51" s="8"/>
      <c r="D51" s="5"/>
      <c r="E51" s="5"/>
      <c r="F51" s="5"/>
      <c r="G51" s="5"/>
      <c r="H51" s="5"/>
      <c r="I51" s="34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8"/>
      <c r="V51" s="8"/>
      <c r="W51" s="8"/>
      <c r="X51" s="8"/>
      <c r="Y51" s="8"/>
      <c r="Z51" s="8"/>
      <c r="AA51" s="5"/>
      <c r="AB51" s="5"/>
      <c r="AC51" s="5"/>
      <c r="AD51" s="5"/>
      <c r="AE51" s="5"/>
      <c r="AF51" s="5"/>
      <c r="AG51" s="5"/>
      <c r="AH51" s="5"/>
      <c r="AI51" s="5"/>
      <c r="AJ51" s="118"/>
    </row>
    <row r="52" spans="1:36" ht="18.75" x14ac:dyDescent="0.25">
      <c r="A52" s="117" t="s">
        <v>24</v>
      </c>
      <c r="B52" s="8"/>
      <c r="C52" s="8"/>
      <c r="D52" s="5"/>
      <c r="E52" s="5"/>
      <c r="F52" s="5"/>
      <c r="G52" s="5"/>
      <c r="H52" s="5"/>
      <c r="I52" s="34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8"/>
      <c r="V52" s="8"/>
      <c r="W52" s="8"/>
      <c r="X52" s="8"/>
      <c r="Y52" s="8"/>
      <c r="Z52" s="8"/>
      <c r="AA52" s="5"/>
      <c r="AB52" s="5"/>
      <c r="AC52" s="5"/>
      <c r="AD52" s="5"/>
      <c r="AE52" s="5"/>
      <c r="AF52" s="5"/>
      <c r="AG52" s="5"/>
      <c r="AH52" s="5"/>
      <c r="AI52" s="5"/>
      <c r="AJ52" s="118"/>
    </row>
    <row r="53" spans="1:36" ht="37.5" x14ac:dyDescent="0.25">
      <c r="A53" s="123" t="s">
        <v>32</v>
      </c>
      <c r="B53" s="35" t="s">
        <v>31</v>
      </c>
      <c r="C53" s="35"/>
      <c r="D53" s="5"/>
      <c r="E53" s="5"/>
      <c r="F53" s="5"/>
      <c r="G53" s="5"/>
      <c r="H53" s="5"/>
      <c r="I53" s="34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8"/>
      <c r="V53" s="8"/>
      <c r="W53" s="8"/>
      <c r="X53" s="8"/>
      <c r="Y53" s="8"/>
      <c r="Z53" s="8"/>
      <c r="AA53" s="5"/>
      <c r="AB53" s="5"/>
      <c r="AC53" s="5"/>
      <c r="AD53" s="5"/>
      <c r="AE53" s="5"/>
      <c r="AF53" s="5"/>
      <c r="AG53" s="5"/>
      <c r="AH53" s="5"/>
      <c r="AI53" s="5"/>
      <c r="AJ53" s="118"/>
    </row>
    <row r="54" spans="1:36" ht="18.75" x14ac:dyDescent="0.25">
      <c r="A54" s="117" t="s">
        <v>29</v>
      </c>
      <c r="B54" s="9" t="s">
        <v>27</v>
      </c>
      <c r="C54" s="8"/>
      <c r="D54" s="5"/>
      <c r="E54" s="5"/>
      <c r="F54" s="5"/>
      <c r="G54" s="5"/>
      <c r="H54" s="5"/>
      <c r="I54" s="34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8"/>
      <c r="V54" s="8"/>
      <c r="W54" s="8"/>
      <c r="X54" s="8"/>
      <c r="Y54" s="8"/>
      <c r="Z54" s="8"/>
      <c r="AA54" s="5"/>
      <c r="AB54" s="5"/>
      <c r="AC54" s="5"/>
      <c r="AD54" s="5"/>
      <c r="AE54" s="5"/>
      <c r="AF54" s="5"/>
      <c r="AG54" s="5"/>
      <c r="AH54" s="5"/>
      <c r="AI54" s="5"/>
      <c r="AJ54" s="118"/>
    </row>
    <row r="55" spans="1:36" ht="18.75" x14ac:dyDescent="0.25">
      <c r="A55" s="117" t="s">
        <v>30</v>
      </c>
      <c r="B55" s="9" t="s">
        <v>28</v>
      </c>
      <c r="C55" s="8"/>
      <c r="D55" s="5"/>
      <c r="E55" s="5"/>
      <c r="F55" s="5"/>
      <c r="G55" s="5"/>
      <c r="H55" s="5"/>
      <c r="I55" s="34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8"/>
      <c r="V55" s="8"/>
      <c r="W55" s="8"/>
      <c r="X55" s="8"/>
      <c r="Y55" s="8"/>
      <c r="Z55" s="8"/>
      <c r="AA55" s="5"/>
      <c r="AB55" s="5"/>
      <c r="AC55" s="5"/>
      <c r="AD55" s="5"/>
      <c r="AE55" s="5"/>
      <c r="AF55" s="5"/>
      <c r="AG55" s="5"/>
      <c r="AH55" s="5"/>
      <c r="AI55" s="5"/>
      <c r="AJ55" s="118"/>
    </row>
    <row r="56" spans="1:36" ht="18.75" x14ac:dyDescent="0.25">
      <c r="A56" s="117" t="s">
        <v>24</v>
      </c>
      <c r="B56" s="8"/>
      <c r="C56" s="8"/>
      <c r="D56" s="5"/>
      <c r="E56" s="5"/>
      <c r="F56" s="5"/>
      <c r="G56" s="5"/>
      <c r="H56" s="5"/>
      <c r="I56" s="34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8"/>
      <c r="V56" s="8"/>
      <c r="W56" s="8"/>
      <c r="X56" s="8"/>
      <c r="Y56" s="8"/>
      <c r="Z56" s="8"/>
      <c r="AA56" s="5"/>
      <c r="AB56" s="5"/>
      <c r="AC56" s="5"/>
      <c r="AD56" s="5"/>
      <c r="AE56" s="5"/>
      <c r="AF56" s="5"/>
      <c r="AG56" s="5"/>
      <c r="AH56" s="5"/>
      <c r="AI56" s="5"/>
      <c r="AJ56" s="118"/>
    </row>
    <row r="57" spans="1:36" ht="75" x14ac:dyDescent="0.25">
      <c r="A57" s="123" t="s">
        <v>34</v>
      </c>
      <c r="B57" s="35" t="s">
        <v>33</v>
      </c>
      <c r="C57" s="35"/>
      <c r="D57" s="5"/>
      <c r="E57" s="5"/>
      <c r="F57" s="5"/>
      <c r="G57" s="5"/>
      <c r="H57" s="5"/>
      <c r="I57" s="34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8"/>
      <c r="V57" s="8"/>
      <c r="W57" s="8"/>
      <c r="X57" s="8"/>
      <c r="Y57" s="8"/>
      <c r="Z57" s="8"/>
      <c r="AA57" s="5"/>
      <c r="AB57" s="5"/>
      <c r="AC57" s="5"/>
      <c r="AD57" s="5"/>
      <c r="AE57" s="5"/>
      <c r="AF57" s="5"/>
      <c r="AG57" s="5"/>
      <c r="AH57" s="5"/>
      <c r="AI57" s="5"/>
      <c r="AJ57" s="118"/>
    </row>
    <row r="58" spans="1:36" ht="18.75" x14ac:dyDescent="0.25">
      <c r="A58" s="117" t="s">
        <v>29</v>
      </c>
      <c r="B58" s="9" t="s">
        <v>27</v>
      </c>
      <c r="C58" s="8"/>
      <c r="D58" s="5"/>
      <c r="E58" s="5"/>
      <c r="F58" s="5"/>
      <c r="G58" s="5"/>
      <c r="H58" s="5"/>
      <c r="I58" s="34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8"/>
      <c r="V58" s="8"/>
      <c r="W58" s="8"/>
      <c r="X58" s="8"/>
      <c r="Y58" s="8"/>
      <c r="Z58" s="8"/>
      <c r="AA58" s="5"/>
      <c r="AB58" s="5"/>
      <c r="AC58" s="5"/>
      <c r="AD58" s="5"/>
      <c r="AE58" s="5"/>
      <c r="AF58" s="5"/>
      <c r="AG58" s="5"/>
      <c r="AH58" s="5"/>
      <c r="AI58" s="5"/>
      <c r="AJ58" s="118"/>
    </row>
    <row r="59" spans="1:36" ht="18.75" x14ac:dyDescent="0.25">
      <c r="A59" s="117" t="s">
        <v>30</v>
      </c>
      <c r="B59" s="9" t="s">
        <v>28</v>
      </c>
      <c r="C59" s="8"/>
      <c r="D59" s="5"/>
      <c r="E59" s="5"/>
      <c r="F59" s="5"/>
      <c r="G59" s="5"/>
      <c r="H59" s="5"/>
      <c r="I59" s="34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8"/>
      <c r="V59" s="8"/>
      <c r="W59" s="8"/>
      <c r="X59" s="8"/>
      <c r="Y59" s="8"/>
      <c r="Z59" s="8"/>
      <c r="AA59" s="5"/>
      <c r="AB59" s="5"/>
      <c r="AC59" s="5"/>
      <c r="AD59" s="5"/>
      <c r="AE59" s="5"/>
      <c r="AF59" s="5"/>
      <c r="AG59" s="5"/>
      <c r="AH59" s="5"/>
      <c r="AI59" s="5"/>
      <c r="AJ59" s="118"/>
    </row>
    <row r="60" spans="1:36" ht="18.75" x14ac:dyDescent="0.25">
      <c r="A60" s="117" t="s">
        <v>24</v>
      </c>
      <c r="B60" s="8"/>
      <c r="C60" s="8"/>
      <c r="D60" s="5"/>
      <c r="E60" s="5"/>
      <c r="F60" s="5"/>
      <c r="G60" s="5"/>
      <c r="H60" s="5"/>
      <c r="I60" s="34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8"/>
      <c r="V60" s="8"/>
      <c r="W60" s="8"/>
      <c r="X60" s="8"/>
      <c r="Y60" s="8"/>
      <c r="Z60" s="8"/>
      <c r="AA60" s="5"/>
      <c r="AB60" s="5"/>
      <c r="AC60" s="5"/>
      <c r="AD60" s="5"/>
      <c r="AE60" s="5"/>
      <c r="AF60" s="5"/>
      <c r="AG60" s="5"/>
      <c r="AH60" s="5"/>
      <c r="AI60" s="5"/>
      <c r="AJ60" s="118"/>
    </row>
    <row r="61" spans="1:36" ht="28.9" customHeight="1" x14ac:dyDescent="0.25">
      <c r="A61" s="123" t="s">
        <v>35</v>
      </c>
      <c r="B61" s="35" t="s">
        <v>36</v>
      </c>
      <c r="C61" s="35"/>
      <c r="D61" s="5"/>
      <c r="E61" s="5"/>
      <c r="F61" s="5"/>
      <c r="G61" s="5"/>
      <c r="H61" s="27"/>
      <c r="I61" s="57"/>
      <c r="J61" s="27"/>
      <c r="K61" s="5"/>
      <c r="L61" s="5"/>
      <c r="M61" s="5"/>
      <c r="N61" s="5"/>
      <c r="O61" s="5"/>
      <c r="P61" s="27"/>
      <c r="Q61" s="27"/>
      <c r="R61" s="27"/>
      <c r="S61" s="27"/>
      <c r="T61" s="27"/>
      <c r="U61" s="5"/>
      <c r="V61" s="5"/>
      <c r="W61" s="5"/>
      <c r="X61" s="5"/>
      <c r="Y61" s="5"/>
      <c r="Z61" s="5"/>
      <c r="AA61" s="27"/>
      <c r="AB61" s="27"/>
      <c r="AC61" s="27"/>
      <c r="AD61" s="27"/>
      <c r="AE61" s="27">
        <f>AE62</f>
        <v>20</v>
      </c>
      <c r="AF61" s="27">
        <f>AF62</f>
        <v>25</v>
      </c>
      <c r="AG61" s="27">
        <f>AG62</f>
        <v>30</v>
      </c>
      <c r="AH61" s="27">
        <f>AH62</f>
        <v>15</v>
      </c>
      <c r="AI61" s="27">
        <f>AI62+AI63+AI64+AI65+AI66</f>
        <v>66.098960999999989</v>
      </c>
      <c r="AJ61" s="151">
        <f t="shared" ref="AJ61:AJ66" si="8">SUM(AE61:AI61)</f>
        <v>156.09896099999997</v>
      </c>
    </row>
    <row r="62" spans="1:36" ht="31.9" customHeight="1" x14ac:dyDescent="0.25">
      <c r="A62" s="117" t="s">
        <v>38</v>
      </c>
      <c r="B62" s="9" t="s">
        <v>37</v>
      </c>
      <c r="C62" s="8" t="str">
        <f>'П.1.1 '!C60</f>
        <v>J_1.5.1</v>
      </c>
      <c r="D62" s="5"/>
      <c r="E62" s="5"/>
      <c r="F62" s="5"/>
      <c r="G62" s="5"/>
      <c r="H62" s="5"/>
      <c r="I62" s="34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7">
        <f>'П.1.1 '!Q60</f>
        <v>20</v>
      </c>
      <c r="AF62" s="7">
        <f>'П.1.1 '!R60</f>
        <v>25</v>
      </c>
      <c r="AG62" s="7">
        <f>'П.1.1 '!S60</f>
        <v>30</v>
      </c>
      <c r="AH62" s="7">
        <f>'П.1.1 '!T60</f>
        <v>15</v>
      </c>
      <c r="AI62" s="7">
        <f>'П.1.1 '!U60</f>
        <v>30</v>
      </c>
      <c r="AJ62" s="151">
        <f t="shared" si="8"/>
        <v>120</v>
      </c>
    </row>
    <row r="63" spans="1:36" ht="39" customHeight="1" x14ac:dyDescent="0.25">
      <c r="A63" s="117" t="s">
        <v>335</v>
      </c>
      <c r="B63" s="9" t="s">
        <v>334</v>
      </c>
      <c r="C63" s="8" t="str">
        <f>'П.1.1 '!C61</f>
        <v>N_1.5.2</v>
      </c>
      <c r="D63" s="5"/>
      <c r="E63" s="5"/>
      <c r="F63" s="5"/>
      <c r="G63" s="5"/>
      <c r="H63" s="5"/>
      <c r="I63" s="34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7"/>
      <c r="AF63" s="7"/>
      <c r="AG63" s="7"/>
      <c r="AH63" s="7"/>
      <c r="AI63" s="7">
        <f>'П.1.1 '!U61</f>
        <v>15.399999999999999</v>
      </c>
      <c r="AJ63" s="151">
        <f t="shared" si="8"/>
        <v>15.399999999999999</v>
      </c>
    </row>
    <row r="64" spans="1:36" ht="40.5" customHeight="1" x14ac:dyDescent="0.25">
      <c r="A64" s="117" t="s">
        <v>336</v>
      </c>
      <c r="B64" s="9" t="s">
        <v>397</v>
      </c>
      <c r="C64" s="8" t="str">
        <f>'П.1.1 '!C62</f>
        <v>N_1.5.3</v>
      </c>
      <c r="D64" s="5"/>
      <c r="E64" s="5"/>
      <c r="F64" s="5"/>
      <c r="G64" s="5"/>
      <c r="H64" s="5"/>
      <c r="I64" s="34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7"/>
      <c r="AF64" s="7"/>
      <c r="AG64" s="7"/>
      <c r="AH64" s="7"/>
      <c r="AI64" s="7">
        <f>'П.1.1 '!U62</f>
        <v>17.384</v>
      </c>
      <c r="AJ64" s="151">
        <f t="shared" si="8"/>
        <v>17.384</v>
      </c>
    </row>
    <row r="65" spans="1:36" ht="40.5" customHeight="1" x14ac:dyDescent="0.25">
      <c r="A65" s="117" t="s">
        <v>401</v>
      </c>
      <c r="B65" s="9" t="str">
        <f>'П.1.1 '!B63</f>
        <v>Приобретение инструмента и инвентаря</v>
      </c>
      <c r="C65" s="8" t="str">
        <f>'П.1.1 '!C63</f>
        <v>O_1.5.4</v>
      </c>
      <c r="D65" s="5"/>
      <c r="E65" s="5"/>
      <c r="F65" s="5"/>
      <c r="G65" s="5"/>
      <c r="H65" s="5"/>
      <c r="I65" s="34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7"/>
      <c r="AF65" s="7"/>
      <c r="AG65" s="7"/>
      <c r="AH65" s="7"/>
      <c r="AI65" s="7">
        <f>'П.1.1 '!U63</f>
        <v>2.2149610000000002</v>
      </c>
      <c r="AJ65" s="151">
        <f t="shared" si="8"/>
        <v>2.2149610000000002</v>
      </c>
    </row>
    <row r="66" spans="1:36" ht="40.5" customHeight="1" x14ac:dyDescent="0.25">
      <c r="A66" s="117" t="s">
        <v>433</v>
      </c>
      <c r="B66" s="9" t="str">
        <f>'П.1.1 '!B64</f>
        <v>Приобретение тренажеров-манекенов для отработки СЛР</v>
      </c>
      <c r="C66" s="8" t="str">
        <f>'П.1.1 '!C64</f>
        <v>O_1.5.5</v>
      </c>
      <c r="D66" s="5"/>
      <c r="E66" s="5"/>
      <c r="F66" s="5"/>
      <c r="G66" s="5"/>
      <c r="H66" s="5"/>
      <c r="I66" s="34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7"/>
      <c r="AF66" s="7"/>
      <c r="AG66" s="7"/>
      <c r="AH66" s="7"/>
      <c r="AI66" s="7">
        <f>'П.1.1 '!U64</f>
        <v>1.1000000000000001</v>
      </c>
      <c r="AJ66" s="151">
        <f t="shared" si="8"/>
        <v>1.1000000000000001</v>
      </c>
    </row>
    <row r="67" spans="1:36" ht="18.75" x14ac:dyDescent="0.25">
      <c r="A67" s="117" t="s">
        <v>24</v>
      </c>
      <c r="B67" s="8"/>
      <c r="C67" s="8"/>
      <c r="D67" s="5"/>
      <c r="E67" s="5"/>
      <c r="F67" s="5"/>
      <c r="G67" s="5"/>
      <c r="H67" s="5"/>
      <c r="I67" s="34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8"/>
      <c r="V67" s="8"/>
      <c r="W67" s="8"/>
      <c r="X67" s="8"/>
      <c r="Y67" s="8"/>
      <c r="Z67" s="8"/>
      <c r="AA67" s="5"/>
      <c r="AB67" s="5"/>
      <c r="AC67" s="5"/>
      <c r="AD67" s="5"/>
      <c r="AE67" s="5"/>
      <c r="AF67" s="5"/>
      <c r="AG67" s="5"/>
      <c r="AH67" s="5"/>
      <c r="AI67" s="5"/>
      <c r="AJ67" s="118"/>
    </row>
    <row r="68" spans="1:36" ht="60.75" customHeight="1" x14ac:dyDescent="0.25">
      <c r="A68" s="123" t="s">
        <v>30</v>
      </c>
      <c r="B68" s="35" t="s">
        <v>39</v>
      </c>
      <c r="C68" s="35"/>
      <c r="D68" s="5"/>
      <c r="E68" s="27"/>
      <c r="F68" s="27"/>
      <c r="G68" s="27"/>
      <c r="H68" s="27"/>
      <c r="I68" s="5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 t="str">
        <f>U69</f>
        <v>41,48 МВА
41,7 км</v>
      </c>
      <c r="V68" s="27" t="str">
        <f t="shared" ref="V68:Z68" si="9">V69</f>
        <v>18,86 МВА
66,85</v>
      </c>
      <c r="W68" s="27" t="str">
        <f t="shared" si="9"/>
        <v>6,05 МВА
36,65 км</v>
      </c>
      <c r="X68" s="27" t="str">
        <f t="shared" si="9"/>
        <v>15,49 МВА
25,89 км</v>
      </c>
      <c r="Y68" s="27" t="str">
        <f t="shared" si="9"/>
        <v>4,57 МВА
36,6 км</v>
      </c>
      <c r="Z68" s="27" t="str">
        <f t="shared" si="9"/>
        <v>86,45 МВА
 207,69 км</v>
      </c>
      <c r="AA68" s="27"/>
      <c r="AB68" s="27"/>
      <c r="AC68" s="27"/>
      <c r="AD68" s="27"/>
      <c r="AE68" s="27">
        <f t="shared" ref="AE68:AJ68" si="10">AE69</f>
        <v>320.90178850350003</v>
      </c>
      <c r="AF68" s="27">
        <f t="shared" si="10"/>
        <v>243.72642873268404</v>
      </c>
      <c r="AG68" s="27">
        <f t="shared" si="10"/>
        <v>272.26845519317561</v>
      </c>
      <c r="AH68" s="27">
        <f t="shared" si="10"/>
        <v>243.8005187</v>
      </c>
      <c r="AI68" s="27">
        <f t="shared" si="10"/>
        <v>346.41223300000001</v>
      </c>
      <c r="AJ68" s="124">
        <f t="shared" si="10"/>
        <v>1427.1094241293597</v>
      </c>
    </row>
    <row r="69" spans="1:36" ht="62.25" customHeight="1" x14ac:dyDescent="0.25">
      <c r="A69" s="123" t="s">
        <v>40</v>
      </c>
      <c r="B69" s="35" t="s">
        <v>9</v>
      </c>
      <c r="C69" s="35"/>
      <c r="D69" s="5"/>
      <c r="E69" s="5"/>
      <c r="F69" s="5"/>
      <c r="G69" s="5"/>
      <c r="H69" s="5"/>
      <c r="I69" s="34"/>
      <c r="J69" s="5"/>
      <c r="K69" s="5"/>
      <c r="L69" s="5"/>
      <c r="M69" s="5"/>
      <c r="N69" s="5"/>
      <c r="O69" s="5"/>
      <c r="P69" s="27"/>
      <c r="Q69" s="27"/>
      <c r="R69" s="27"/>
      <c r="S69" s="27"/>
      <c r="T69" s="27"/>
      <c r="U69" s="5" t="str">
        <f>'П.1.1 '!K67</f>
        <v>41,48 МВА
41,7 км</v>
      </c>
      <c r="V69" s="5" t="str">
        <f>'П.1.1 '!L67</f>
        <v>18,86 МВА
66,85</v>
      </c>
      <c r="W69" s="5" t="str">
        <f>'П.1.1 '!M67</f>
        <v>6,05 МВА
36,65 км</v>
      </c>
      <c r="X69" s="5" t="str">
        <f>'П.1.1 '!N67</f>
        <v>15,49 МВА
25,89 км</v>
      </c>
      <c r="Y69" s="5" t="str">
        <f>'П.1.1 '!O67</f>
        <v>4,57 МВА
36,6 км</v>
      </c>
      <c r="Z69" s="5" t="str">
        <f>'П.1.1 '!P67</f>
        <v>86,45 МВА
 207,69 км</v>
      </c>
      <c r="AA69" s="27"/>
      <c r="AB69" s="27"/>
      <c r="AC69" s="27"/>
      <c r="AD69" s="27"/>
      <c r="AE69" s="27">
        <f>SUM(AE70:AE112)</f>
        <v>320.90178850350003</v>
      </c>
      <c r="AF69" s="27">
        <f>SUM(AF70:AF112)</f>
        <v>243.72642873268404</v>
      </c>
      <c r="AG69" s="27">
        <f>SUM(AG70:AG112)</f>
        <v>272.26845519317561</v>
      </c>
      <c r="AH69" s="27">
        <f>AH70+AH73+AH74+AH81+AH85+AH87+AH90+AH94+AH96+AH99+AH101+AH102+AH108+AH109</f>
        <v>243.8005187</v>
      </c>
      <c r="AI69" s="27">
        <f>SUM(AI70:AI112)</f>
        <v>346.41223300000001</v>
      </c>
      <c r="AJ69" s="124">
        <f>SUM(AJ70:AJ112)</f>
        <v>1427.1094241293597</v>
      </c>
    </row>
    <row r="70" spans="1:36" ht="84" customHeight="1" x14ac:dyDescent="0.25">
      <c r="A70" s="117" t="s">
        <v>41</v>
      </c>
      <c r="B70" s="9" t="s">
        <v>104</v>
      </c>
      <c r="C70" s="8" t="str">
        <f>'П.1.1 '!C68</f>
        <v>J_2.1.1</v>
      </c>
      <c r="D70" s="5"/>
      <c r="E70" s="5"/>
      <c r="F70" s="5"/>
      <c r="G70" s="5"/>
      <c r="H70" s="5"/>
      <c r="I70" s="34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8"/>
      <c r="V70" s="8"/>
      <c r="W70" s="8"/>
      <c r="X70" s="8"/>
      <c r="Y70" s="8"/>
      <c r="Z70" s="8"/>
      <c r="AA70" s="5"/>
      <c r="AB70" s="5"/>
      <c r="AC70" s="5"/>
      <c r="AD70" s="5"/>
      <c r="AE70" s="7">
        <f>'П.1.1 '!Q68</f>
        <v>10</v>
      </c>
      <c r="AF70" s="7">
        <f>'П.1.1 '!R68</f>
        <v>10.440000000000001</v>
      </c>
      <c r="AG70" s="7">
        <f>'П.1.1 '!S68</f>
        <v>10.899360000000001</v>
      </c>
      <c r="AH70" s="7">
        <f>'П.1.1 '!T68</f>
        <v>25.71834848</v>
      </c>
      <c r="AI70" s="7">
        <f>'П.1.1 '!U68</f>
        <v>15</v>
      </c>
      <c r="AJ70" s="118">
        <f>SUM(AE70:AI70)</f>
        <v>72.057708480000002</v>
      </c>
    </row>
    <row r="71" spans="1:36" s="4" customFormat="1" ht="80.25" customHeight="1" x14ac:dyDescent="0.25">
      <c r="A71" s="117" t="s">
        <v>43</v>
      </c>
      <c r="B71" s="9" t="s">
        <v>42</v>
      </c>
      <c r="C71" s="8" t="str">
        <f>'П.1.1 '!C69</f>
        <v>Е_2.1.2</v>
      </c>
      <c r="D71" s="5"/>
      <c r="E71" s="5"/>
      <c r="F71" s="5"/>
      <c r="G71" s="5"/>
      <c r="H71" s="5"/>
      <c r="I71" s="34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8" t="str">
        <f>'П.1.1 '!K69</f>
        <v>32 МВА
 2-х цепная ВЛ-35 кВ по 3,2 км</v>
      </c>
      <c r="V71" s="8"/>
      <c r="W71" s="8"/>
      <c r="X71" s="8"/>
      <c r="Y71" s="8"/>
      <c r="Z71" s="8" t="str">
        <f>'П.1.1 '!P69</f>
        <v>32 МВА
 2-х цепная ВЛ-35 кВ по 3,2 км</v>
      </c>
      <c r="AA71" s="5"/>
      <c r="AB71" s="5"/>
      <c r="AC71" s="5"/>
      <c r="AD71" s="5"/>
      <c r="AE71" s="7">
        <f>'П.1.1 '!Q69</f>
        <v>134.5005745</v>
      </c>
      <c r="AF71" s="7"/>
      <c r="AG71" s="7"/>
      <c r="AH71" s="7"/>
      <c r="AI71" s="7"/>
      <c r="AJ71" s="118">
        <f>SUM(AE71:AI71)</f>
        <v>134.5005745</v>
      </c>
    </row>
    <row r="72" spans="1:36" s="4" customFormat="1" ht="80.25" customHeight="1" x14ac:dyDescent="0.25">
      <c r="A72" s="117" t="s">
        <v>105</v>
      </c>
      <c r="B72" s="9" t="s">
        <v>48</v>
      </c>
      <c r="C72" s="8" t="str">
        <f>'П.1.1 '!C70</f>
        <v>J_2.1.3</v>
      </c>
      <c r="D72" s="5"/>
      <c r="E72" s="5"/>
      <c r="F72" s="5"/>
      <c r="G72" s="5"/>
      <c r="H72" s="5"/>
      <c r="I72" s="34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8" t="str">
        <f>'П.1.1 '!K70</f>
        <v xml:space="preserve">2,4 км </v>
      </c>
      <c r="V72" s="8" t="str">
        <f>'П.1.1 '!L70</f>
        <v>4,75 км</v>
      </c>
      <c r="W72" s="8"/>
      <c r="X72" s="8"/>
      <c r="Y72" s="8"/>
      <c r="Z72" s="8" t="str">
        <f>'П.1.1 '!P70</f>
        <v>7,15 км</v>
      </c>
      <c r="AA72" s="5"/>
      <c r="AB72" s="5"/>
      <c r="AC72" s="5"/>
      <c r="AD72" s="5"/>
      <c r="AE72" s="7">
        <f>'П.1.1 '!Q70</f>
        <v>14.365922106000003</v>
      </c>
      <c r="AF72" s="7">
        <f>'П.1.1 '!R70</f>
        <v>30.185910000000003</v>
      </c>
      <c r="AG72" s="7"/>
      <c r="AH72" s="7"/>
      <c r="AI72" s="7"/>
      <c r="AJ72" s="118">
        <f>SUM(AE72:AI72)</f>
        <v>44.551832106000006</v>
      </c>
    </row>
    <row r="73" spans="1:36" s="4" customFormat="1" ht="76.5" customHeight="1" x14ac:dyDescent="0.25">
      <c r="A73" s="117" t="s">
        <v>44</v>
      </c>
      <c r="B73" s="9" t="s">
        <v>234</v>
      </c>
      <c r="C73" s="8" t="str">
        <f>'П.1.1 '!C71</f>
        <v>М_2.1.4</v>
      </c>
      <c r="D73" s="5"/>
      <c r="E73" s="5"/>
      <c r="F73" s="5"/>
      <c r="G73" s="5"/>
      <c r="H73" s="5"/>
      <c r="I73" s="34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8"/>
      <c r="V73" s="8"/>
      <c r="W73" s="8" t="str">
        <f>'П.1.1 '!M71</f>
        <v>7,3 км</v>
      </c>
      <c r="X73" s="8" t="str">
        <f>'П.1.1 '!N71</f>
        <v>6,5км</v>
      </c>
      <c r="Y73" s="8" t="str">
        <f>'П.1.1 '!O71</f>
        <v>6,4 км</v>
      </c>
      <c r="Z73" s="8" t="str">
        <f>'П.1.1 '!P71</f>
        <v>20,2 км</v>
      </c>
      <c r="AA73" s="5"/>
      <c r="AB73" s="5"/>
      <c r="AC73" s="5"/>
      <c r="AD73" s="5"/>
      <c r="AE73" s="7"/>
      <c r="AF73" s="7"/>
      <c r="AG73" s="7">
        <f>'П.1.1 '!S71</f>
        <v>30.043735999999999</v>
      </c>
      <c r="AH73" s="7">
        <f>'П.1.1 '!T71</f>
        <v>33.099156000000001</v>
      </c>
      <c r="AI73" s="7">
        <f>'П.1.1 '!U71</f>
        <v>31.198</v>
      </c>
      <c r="AJ73" s="118">
        <f>SUM(AE73:AI73)</f>
        <v>94.340891999999997</v>
      </c>
    </row>
    <row r="74" spans="1:36" s="4" customFormat="1" ht="105.75" customHeight="1" x14ac:dyDescent="0.25">
      <c r="A74" s="117" t="s">
        <v>45</v>
      </c>
      <c r="B74" s="9" t="str">
        <f>'П.1.1 '!B72</f>
        <v>Строительство электрических сетей напряжением 10(6)-0,4 кВ в Ленинском районе города Иркутска, Ангарском городском округе, Иркутском и Ангарском районах, в т.ч.:</v>
      </c>
      <c r="C74" s="8" t="str">
        <f>'П.1.1 '!C72</f>
        <v>J_2.1.5</v>
      </c>
      <c r="D74" s="5"/>
      <c r="E74" s="5"/>
      <c r="F74" s="5"/>
      <c r="G74" s="5"/>
      <c r="H74" s="5"/>
      <c r="I74" s="34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8" t="str">
        <f>'П.1.1 '!K72</f>
        <v>0,4 МВА
0,8 км</v>
      </c>
      <c r="V74" s="8" t="str">
        <f>'П.1.1 '!L72</f>
        <v>12,8 км</v>
      </c>
      <c r="W74" s="8" t="str">
        <f>'П.1.1 '!M72</f>
        <v>2,77 МВА
4,9 км
РП 10кВ</v>
      </c>
      <c r="X74" s="8" t="str">
        <f>'П.1.1 '!N72</f>
        <v>2,16 МВА 
4,05 км</v>
      </c>
      <c r="Y74" s="8" t="str">
        <f>'П.1.1 '!O72</f>
        <v>0,75 МВА
3,2 км</v>
      </c>
      <c r="Z74" s="8" t="str">
        <f>'П.1.1 '!P72</f>
        <v>6,08 МВА
25,75 км 
РП-10кВ</v>
      </c>
      <c r="AA74" s="5"/>
      <c r="AB74" s="5"/>
      <c r="AC74" s="5"/>
      <c r="AD74" s="5"/>
      <c r="AE74" s="7">
        <f>'П.1.1 '!Q72</f>
        <v>13.2268416</v>
      </c>
      <c r="AF74" s="7">
        <f>'П.1.1 '!R72</f>
        <v>29.201591999999998</v>
      </c>
      <c r="AG74" s="7">
        <f>'П.1.1 '!S72</f>
        <v>34.632021999999999</v>
      </c>
      <c r="AH74" s="7">
        <f>'П.1.1 '!T72</f>
        <v>25.902362599999996</v>
      </c>
      <c r="AI74" s="7">
        <f>'П.1.1 '!U72</f>
        <v>24.5</v>
      </c>
      <c r="AJ74" s="118">
        <f>SUM(AE74:AI74)</f>
        <v>127.46281819999999</v>
      </c>
    </row>
    <row r="75" spans="1:36" s="88" customFormat="1" ht="75" outlineLevel="1" x14ac:dyDescent="0.25">
      <c r="A75" s="122"/>
      <c r="B75" s="84" t="str">
        <f>'П.1.1 '!B73</f>
        <v>Строительство новой КТПН №301 напряжением 6/0.4кВ. Иркутская область, город Ангарск, ж/к Европейский, ул.Луговая</v>
      </c>
      <c r="C75" s="69"/>
      <c r="D75" s="70"/>
      <c r="E75" s="70"/>
      <c r="F75" s="70"/>
      <c r="G75" s="70"/>
      <c r="H75" s="70"/>
      <c r="I75" s="85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69"/>
      <c r="V75" s="69"/>
      <c r="W75" s="69"/>
      <c r="X75" s="69" t="str">
        <f>'П.1.1 '!N73</f>
        <v>1,26 МВА</v>
      </c>
      <c r="Y75" s="69"/>
      <c r="Z75" s="69"/>
      <c r="AA75" s="70"/>
      <c r="AB75" s="70"/>
      <c r="AC75" s="70"/>
      <c r="AD75" s="70"/>
      <c r="AE75" s="72"/>
      <c r="AF75" s="72"/>
      <c r="AG75" s="72"/>
      <c r="AH75" s="72">
        <f>'П.1.1 '!T73</f>
        <v>4.1961626800000005</v>
      </c>
      <c r="AI75" s="72"/>
      <c r="AJ75" s="119"/>
    </row>
    <row r="76" spans="1:36" s="88" customFormat="1" ht="75" outlineLevel="1" x14ac:dyDescent="0.25">
      <c r="A76" s="122"/>
      <c r="B76" s="84" t="str">
        <f>'П.1.1 '!B74</f>
        <v>Строительство ВЛ-10кВ и новой СКТП напряжением 10/0.4кВ. Иркутская область, Ангарский городской округ, п. Мегет, ул.Чехова</v>
      </c>
      <c r="C76" s="69"/>
      <c r="D76" s="70"/>
      <c r="E76" s="70"/>
      <c r="F76" s="70"/>
      <c r="G76" s="70"/>
      <c r="H76" s="70"/>
      <c r="I76" s="85"/>
      <c r="J76" s="70"/>
      <c r="K76" s="70"/>
      <c r="L76" s="70"/>
      <c r="M76" s="70"/>
      <c r="N76" s="70"/>
      <c r="O76" s="70"/>
      <c r="P76" s="70"/>
      <c r="Q76" s="70"/>
      <c r="R76" s="70"/>
      <c r="S76" s="70"/>
      <c r="T76" s="70"/>
      <c r="U76" s="69"/>
      <c r="V76" s="69"/>
      <c r="W76" s="69"/>
      <c r="X76" s="69" t="str">
        <f>'П.1.1 '!N74</f>
        <v>0,1 МВА 
0,2 км</v>
      </c>
      <c r="Y76" s="69"/>
      <c r="Z76" s="69"/>
      <c r="AA76" s="70"/>
      <c r="AB76" s="70"/>
      <c r="AC76" s="70"/>
      <c r="AD76" s="70"/>
      <c r="AE76" s="72"/>
      <c r="AF76" s="72"/>
      <c r="AG76" s="72"/>
      <c r="AH76" s="72">
        <f>'П.1.1 '!T74</f>
        <v>0.85394700000000001</v>
      </c>
      <c r="AI76" s="72"/>
      <c r="AJ76" s="119"/>
    </row>
    <row r="77" spans="1:36" s="88" customFormat="1" ht="112.5" outlineLevel="1" x14ac:dyDescent="0.25">
      <c r="A77" s="122"/>
      <c r="B77" s="84" t="str">
        <f>'П.1.1 '!B75</f>
        <v>Строительство КЛ-10кВ от ПС "Заводская" до существующих кабельных линий МЗМК. Иркутская область, Ангарский городской округ, п. Мегет, ул.Песчаная, ул.Рождественская</v>
      </c>
      <c r="C77" s="69"/>
      <c r="D77" s="70"/>
      <c r="E77" s="70"/>
      <c r="F77" s="70"/>
      <c r="G77" s="70"/>
      <c r="H77" s="70"/>
      <c r="I77" s="85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69"/>
      <c r="V77" s="69"/>
      <c r="W77" s="69"/>
      <c r="X77" s="69" t="str">
        <f>'П.1.1 '!N75</f>
        <v>2,6 км</v>
      </c>
      <c r="Y77" s="69"/>
      <c r="Z77" s="69"/>
      <c r="AA77" s="70"/>
      <c r="AB77" s="70"/>
      <c r="AC77" s="70"/>
      <c r="AD77" s="70"/>
      <c r="AE77" s="72"/>
      <c r="AF77" s="72"/>
      <c r="AG77" s="72"/>
      <c r="AH77" s="72">
        <f>'П.1.1 '!T75</f>
        <v>12.802341</v>
      </c>
      <c r="AI77" s="72"/>
      <c r="AJ77" s="119"/>
    </row>
    <row r="78" spans="1:36" s="88" customFormat="1" ht="112.5" outlineLevel="1" x14ac:dyDescent="0.25">
      <c r="A78" s="122"/>
      <c r="B78" s="84" t="str">
        <f>'П.1.1 '!B76</f>
        <v>*Строительство ВЛ-6кВ №82-80 с установкой новой КТПН напряжением 6/0.4кВ и строительством ВЛИ-0.4кВ. Иркутская область, город Иркутск, ул.Курганская, ул.Мегетская</v>
      </c>
      <c r="C78" s="69"/>
      <c r="D78" s="70"/>
      <c r="E78" s="70"/>
      <c r="F78" s="70"/>
      <c r="G78" s="70"/>
      <c r="H78" s="70"/>
      <c r="I78" s="85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69"/>
      <c r="V78" s="69"/>
      <c r="W78" s="69"/>
      <c r="X78" s="69" t="str">
        <f>'П.1.1 '!N76</f>
        <v>0,4 МВА  
0,35 км</v>
      </c>
      <c r="Y78" s="69"/>
      <c r="Z78" s="69"/>
      <c r="AA78" s="70"/>
      <c r="AB78" s="70"/>
      <c r="AC78" s="70"/>
      <c r="AD78" s="70"/>
      <c r="AE78" s="72"/>
      <c r="AF78" s="72"/>
      <c r="AG78" s="72"/>
      <c r="AH78" s="72">
        <f>'П.1.1 '!T76</f>
        <v>3.0149400800000001</v>
      </c>
      <c r="AI78" s="72"/>
      <c r="AJ78" s="119"/>
    </row>
    <row r="79" spans="1:36" s="88" customFormat="1" ht="112.5" outlineLevel="1" x14ac:dyDescent="0.25">
      <c r="A79" s="122"/>
      <c r="B79" s="84" t="str">
        <f>'П.1.1 '!B77</f>
        <v>*Строительство ВЛ-6кВ от ТП №93, с установкой новой КТПН напряжением 6/0.4кВ и строительством ВЛИ-0.4кВ. Иркутская область, город Иркутск, пер. 3-й Заводской</v>
      </c>
      <c r="C79" s="69"/>
      <c r="D79" s="70"/>
      <c r="E79" s="70"/>
      <c r="F79" s="70"/>
      <c r="G79" s="70"/>
      <c r="H79" s="70"/>
      <c r="I79" s="85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69"/>
      <c r="V79" s="69"/>
      <c r="W79" s="69"/>
      <c r="X79" s="69" t="str">
        <f>'П.1.1 '!N77</f>
        <v>0,4 МВА  
0,63 км</v>
      </c>
      <c r="Y79" s="69"/>
      <c r="Z79" s="69"/>
      <c r="AA79" s="70"/>
      <c r="AB79" s="70"/>
      <c r="AC79" s="70"/>
      <c r="AD79" s="70"/>
      <c r="AE79" s="72"/>
      <c r="AF79" s="72"/>
      <c r="AG79" s="72"/>
      <c r="AH79" s="72">
        <f>'П.1.1 '!T77</f>
        <v>4.0803621400000001</v>
      </c>
      <c r="AI79" s="72"/>
      <c r="AJ79" s="119"/>
    </row>
    <row r="80" spans="1:36" s="88" customFormat="1" ht="129" customHeight="1" outlineLevel="1" x14ac:dyDescent="0.25">
      <c r="A80" s="122"/>
      <c r="B80" s="84" t="str">
        <f>'П.1.1 '!B78</f>
        <v>Строительство электрических сетей напряжением 6-0.4 кВ в городе Иркутске, Ангарском городском округе, Иркутском и Ангарском районах: ЛЭП-6кВ от ТП №203 до ТП-708 п. Мегет, ул. Ленина, ул.Садовая.</v>
      </c>
      <c r="C80" s="69"/>
      <c r="D80" s="70"/>
      <c r="E80" s="70"/>
      <c r="F80" s="70"/>
      <c r="G80" s="70"/>
      <c r="H80" s="70"/>
      <c r="I80" s="85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69"/>
      <c r="V80" s="69"/>
      <c r="W80" s="69"/>
      <c r="X80" s="69" t="str">
        <f>'П.1.1 '!N78</f>
        <v>0,27 км</v>
      </c>
      <c r="Y80" s="69"/>
      <c r="Z80" s="69"/>
      <c r="AA80" s="70"/>
      <c r="AB80" s="70"/>
      <c r="AC80" s="70"/>
      <c r="AD80" s="70"/>
      <c r="AE80" s="72"/>
      <c r="AF80" s="72"/>
      <c r="AG80" s="72"/>
      <c r="AH80" s="72">
        <f>'П.1.1 '!T78</f>
        <v>0.95460970000000001</v>
      </c>
      <c r="AI80" s="72"/>
      <c r="AJ80" s="119"/>
    </row>
    <row r="81" spans="1:36" s="1" customFormat="1" ht="60" customHeight="1" x14ac:dyDescent="0.25">
      <c r="A81" s="117" t="s">
        <v>46</v>
      </c>
      <c r="B81" s="9" t="str">
        <f>'П.1.1 '!B79</f>
        <v>Строительство электрических сетей напряжением 10(6)-0,4кВ в городе Усть-Илимске, в т.ч.:</v>
      </c>
      <c r="C81" s="8" t="str">
        <f>'П.1.1 '!C79</f>
        <v>J_2.1.7</v>
      </c>
      <c r="D81" s="5"/>
      <c r="E81" s="5"/>
      <c r="F81" s="5"/>
      <c r="G81" s="5"/>
      <c r="H81" s="5"/>
      <c r="I81" s="34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8" t="str">
        <f>'П.1.1 '!K79</f>
        <v>0,4 МВА
1,1 км</v>
      </c>
      <c r="V81" s="8" t="str">
        <f>'П.1.1 '!L79</f>
        <v>2,29 МВА
0,5км</v>
      </c>
      <c r="W81" s="8" t="str">
        <f>'П.1.1 '!M79</f>
        <v>2,3 км</v>
      </c>
      <c r="X81" s="8" t="str">
        <f>'П.1.1 '!N79</f>
        <v>2,25 МВА 
1,03 км</v>
      </c>
      <c r="Y81" s="8" t="str">
        <f>'П.1.1 '!O79</f>
        <v>1,26 МВА
1,07 км</v>
      </c>
      <c r="Z81" s="8" t="str">
        <f>'П.1.1 '!P79</f>
        <v>6,2 МВА
6 км</v>
      </c>
      <c r="AA81" s="5"/>
      <c r="AB81" s="5"/>
      <c r="AC81" s="5"/>
      <c r="AD81" s="5"/>
      <c r="AE81" s="7">
        <f>'П.1.1 '!Q79</f>
        <v>4.104969500000001</v>
      </c>
      <c r="AF81" s="7">
        <f>'П.1.1 '!R79</f>
        <v>3.9834404981000011</v>
      </c>
      <c r="AG81" s="7">
        <f>'П.1.1 '!S79</f>
        <v>7.6366310000000013</v>
      </c>
      <c r="AH81" s="7">
        <f>'П.1.1 '!T79</f>
        <v>10.75205792</v>
      </c>
      <c r="AI81" s="7">
        <f>'П.1.1 '!U79</f>
        <v>4.5999999999999996</v>
      </c>
      <c r="AJ81" s="118">
        <f>SUM(AE81:AI81)</f>
        <v>31.077098918100006</v>
      </c>
    </row>
    <row r="82" spans="1:36" s="86" customFormat="1" ht="60" customHeight="1" outlineLevel="1" x14ac:dyDescent="0.25">
      <c r="A82" s="122"/>
      <c r="B82" s="84" t="str">
        <f>'П.1.1 '!B80</f>
        <v>Строительство участков ВЛИ-0.4кВ от ТП 10/0.4кВ №66. Иркутская область, Усть-Илимский район, р.п. Железнодорожный, МК-70</v>
      </c>
      <c r="C82" s="69"/>
      <c r="D82" s="70"/>
      <c r="E82" s="70"/>
      <c r="F82" s="70"/>
      <c r="G82" s="70"/>
      <c r="H82" s="70"/>
      <c r="I82" s="85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69"/>
      <c r="V82" s="69"/>
      <c r="W82" s="69"/>
      <c r="X82" s="69" t="str">
        <f>'П.1.1 '!N80</f>
        <v>0,3 км</v>
      </c>
      <c r="Y82" s="69"/>
      <c r="Z82" s="69"/>
      <c r="AA82" s="70"/>
      <c r="AB82" s="70"/>
      <c r="AC82" s="70"/>
      <c r="AD82" s="70"/>
      <c r="AE82" s="72"/>
      <c r="AF82" s="72"/>
      <c r="AG82" s="72"/>
      <c r="AH82" s="72">
        <f>'П.1.1 '!T80</f>
        <v>1.8653570000000002</v>
      </c>
      <c r="AI82" s="72"/>
      <c r="AJ82" s="119"/>
    </row>
    <row r="83" spans="1:36" s="86" customFormat="1" ht="60" customHeight="1" outlineLevel="1" x14ac:dyDescent="0.25">
      <c r="A83" s="122"/>
      <c r="B83" s="84" t="str">
        <f>'П.1.1 '!B81</f>
        <v>Строительство нового кабельного участка от ПС "Строительная" до оп.1 ВЛ-6кВ №207. Иркутская область, город Усть-Илимск, промплощадка УИ ЛПК</v>
      </c>
      <c r="C83" s="69"/>
      <c r="D83" s="70"/>
      <c r="E83" s="70"/>
      <c r="F83" s="70"/>
      <c r="G83" s="70"/>
      <c r="H83" s="70"/>
      <c r="I83" s="85"/>
      <c r="J83" s="70"/>
      <c r="K83" s="70"/>
      <c r="L83" s="70"/>
      <c r="M83" s="70"/>
      <c r="N83" s="70"/>
      <c r="O83" s="70"/>
      <c r="P83" s="70"/>
      <c r="Q83" s="70"/>
      <c r="R83" s="70"/>
      <c r="S83" s="70"/>
      <c r="T83" s="70"/>
      <c r="U83" s="69"/>
      <c r="V83" s="69"/>
      <c r="W83" s="69"/>
      <c r="X83" s="69" t="str">
        <f>'П.1.1 '!N81</f>
        <v>0,59 км</v>
      </c>
      <c r="Y83" s="69"/>
      <c r="Z83" s="69"/>
      <c r="AA83" s="70"/>
      <c r="AB83" s="70"/>
      <c r="AC83" s="70"/>
      <c r="AD83" s="70"/>
      <c r="AE83" s="72"/>
      <c r="AF83" s="72"/>
      <c r="AG83" s="72"/>
      <c r="AH83" s="72">
        <f>'П.1.1 '!T81</f>
        <v>1.6134463999999999</v>
      </c>
      <c r="AI83" s="72"/>
      <c r="AJ83" s="119"/>
    </row>
    <row r="84" spans="1:36" s="86" customFormat="1" ht="60" customHeight="1" outlineLevel="1" x14ac:dyDescent="0.25">
      <c r="A84" s="122"/>
      <c r="B84" s="84" t="str">
        <f>'П.1.1 '!B82</f>
        <v>Строительство электрических сетей напряжением 6-0.4 кВ в городе Усть-Илимске и Усть-Илимском районе: с установкой новых трансформаторных подстанций №№ 530, 554, 361 промплощадка УИ ЛПК, правобережная часть города.</v>
      </c>
      <c r="C84" s="69"/>
      <c r="D84" s="70"/>
      <c r="E84" s="70"/>
      <c r="F84" s="70"/>
      <c r="G84" s="70"/>
      <c r="H84" s="70"/>
      <c r="I84" s="85"/>
      <c r="J84" s="70"/>
      <c r="K84" s="70"/>
      <c r="L84" s="70"/>
      <c r="M84" s="70"/>
      <c r="N84" s="70"/>
      <c r="O84" s="70"/>
      <c r="P84" s="70"/>
      <c r="Q84" s="70"/>
      <c r="R84" s="70"/>
      <c r="S84" s="70"/>
      <c r="T84" s="70"/>
      <c r="U84" s="69"/>
      <c r="V84" s="69"/>
      <c r="W84" s="69"/>
      <c r="X84" s="69" t="str">
        <f>'П.1.1 '!N82</f>
        <v>2,25 МВА 
0,14 км</v>
      </c>
      <c r="Y84" s="69"/>
      <c r="Z84" s="69"/>
      <c r="AA84" s="70"/>
      <c r="AB84" s="70"/>
      <c r="AC84" s="70"/>
      <c r="AD84" s="70"/>
      <c r="AE84" s="72"/>
      <c r="AF84" s="72"/>
      <c r="AG84" s="72"/>
      <c r="AH84" s="72">
        <f>'П.1.1 '!T82</f>
        <v>7.2732545200000001</v>
      </c>
      <c r="AI84" s="72"/>
      <c r="AJ84" s="119"/>
    </row>
    <row r="85" spans="1:36" s="1" customFormat="1" ht="67.5" customHeight="1" x14ac:dyDescent="0.25">
      <c r="A85" s="117" t="s">
        <v>47</v>
      </c>
      <c r="B85" s="9" t="str">
        <f>'П.1.1 '!B83</f>
        <v>Строительство электрических сетей в жилом районе Порожский, городе Братске, в т.ч.:</v>
      </c>
      <c r="C85" s="8" t="str">
        <f>'П.1.1 '!C83</f>
        <v>J_2.1.8</v>
      </c>
      <c r="D85" s="5"/>
      <c r="E85" s="5"/>
      <c r="F85" s="5"/>
      <c r="G85" s="5"/>
      <c r="H85" s="5"/>
      <c r="I85" s="34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8" t="str">
        <f>'П.1.1 '!K83</f>
        <v>1,26 МВА
3,4 км</v>
      </c>
      <c r="V85" s="8" t="str">
        <f>'П.1.1 '!L83</f>
        <v>2,06 МВА
3,4 км</v>
      </c>
      <c r="W85" s="8" t="str">
        <f>'П.1.1 '!M83</f>
        <v>1,8 км</v>
      </c>
      <c r="X85" s="8" t="str">
        <f>'П.1.1 '!N83</f>
        <v>0,75 км</v>
      </c>
      <c r="Y85" s="8" t="str">
        <f>'П.1.1 '!O83</f>
        <v>0,63 МВА
1,57 км</v>
      </c>
      <c r="Z85" s="8" t="str">
        <f>'П.1.1 '!P83</f>
        <v>3,95 МВА
10,92 км</v>
      </c>
      <c r="AA85" s="5"/>
      <c r="AB85" s="5"/>
      <c r="AC85" s="5"/>
      <c r="AD85" s="5"/>
      <c r="AE85" s="7">
        <f>'П.1.1 '!Q83</f>
        <v>8.9945122000000008</v>
      </c>
      <c r="AF85" s="7">
        <f>'П.1.1 '!R83</f>
        <v>9.3902707368000016</v>
      </c>
      <c r="AG85" s="7">
        <f>'П.1.1 '!S83</f>
        <v>5.1024426492192001</v>
      </c>
      <c r="AH85" s="7">
        <f>'П.1.1 '!T83</f>
        <v>2.5553282400000001</v>
      </c>
      <c r="AI85" s="7">
        <f>'П.1.1 '!U83</f>
        <v>7.5</v>
      </c>
      <c r="AJ85" s="118">
        <f>SUM(AE85:AI85)</f>
        <v>33.542553826019201</v>
      </c>
    </row>
    <row r="86" spans="1:36" s="86" customFormat="1" ht="67.5" customHeight="1" outlineLevel="1" x14ac:dyDescent="0.25">
      <c r="A86" s="122"/>
      <c r="B86" s="84" t="str">
        <f>'П.1.1 '!B84</f>
        <v>Строительство ВЛИ-0.4кВ от КТПН №19Т. Иркутская область, город Братск, жилой район Порожский, ул.Морская, пер.Первомайский, ул.50 лет Октября. Выполнение Проектно-изыскательских работ для последующего строительства ВЛИ-0.4кВ от КТПН №10Т. Иркутская область, город Братск, жилой район Порожский, ул.ХХ Партсъезда, ул.Нагорная, ул.Лесная, пер.Школьный, пер.Первомайский.</v>
      </c>
      <c r="C86" s="69"/>
      <c r="D86" s="70"/>
      <c r="E86" s="70"/>
      <c r="F86" s="70"/>
      <c r="G86" s="70"/>
      <c r="H86" s="70"/>
      <c r="I86" s="85"/>
      <c r="J86" s="70"/>
      <c r="K86" s="70"/>
      <c r="L86" s="70"/>
      <c r="M86" s="70"/>
      <c r="N86" s="70"/>
      <c r="O86" s="70"/>
      <c r="P86" s="70"/>
      <c r="Q86" s="70"/>
      <c r="R86" s="70"/>
      <c r="S86" s="70"/>
      <c r="T86" s="70"/>
      <c r="U86" s="69"/>
      <c r="V86" s="69"/>
      <c r="W86" s="69"/>
      <c r="X86" s="69" t="str">
        <f>'П.1.1 '!N84</f>
        <v>0,75 км</v>
      </c>
      <c r="Y86" s="69"/>
      <c r="Z86" s="69"/>
      <c r="AA86" s="70"/>
      <c r="AB86" s="70"/>
      <c r="AC86" s="70"/>
      <c r="AD86" s="70"/>
      <c r="AE86" s="72"/>
      <c r="AF86" s="72"/>
      <c r="AG86" s="72"/>
      <c r="AH86" s="72">
        <f>'П.1.1 '!T84</f>
        <v>2.5553282400000001</v>
      </c>
      <c r="AI86" s="72"/>
      <c r="AJ86" s="119"/>
    </row>
    <row r="87" spans="1:36" ht="63" customHeight="1" x14ac:dyDescent="0.25">
      <c r="A87" s="117" t="s">
        <v>49</v>
      </c>
      <c r="B87" s="9" t="str">
        <f>'П.1.1 '!B85</f>
        <v>Строительство электрических сетей в городе Вихоревка, поселках Братского района, в т.ч.:</v>
      </c>
      <c r="C87" s="8" t="str">
        <f>'П.1.1 '!C85</f>
        <v>J_2.1.9</v>
      </c>
      <c r="D87" s="5"/>
      <c r="E87" s="5"/>
      <c r="F87" s="5"/>
      <c r="G87" s="5"/>
      <c r="H87" s="5"/>
      <c r="I87" s="34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8" t="str">
        <f>'П.1.1 '!K85</f>
        <v>0,8 МВА
3,4 км</v>
      </c>
      <c r="V87" s="8" t="str">
        <f>'П.1.1 '!L85</f>
        <v>4,4 км</v>
      </c>
      <c r="W87" s="8" t="str">
        <f>'П.1.1 '!M85</f>
        <v>0,8 МВА
6 км</v>
      </c>
      <c r="X87" s="8" t="str">
        <f>'П.1.1 '!N85</f>
        <v xml:space="preserve">1,03 МВА
2,84 км  </v>
      </c>
      <c r="Y87" s="8" t="str">
        <f>'П.1.1 '!O85</f>
        <v>0,65 МВА
10,1 км</v>
      </c>
      <c r="Z87" s="8" t="str">
        <f>'П.1.1 '!P85</f>
        <v xml:space="preserve">3,28 МВА
26,74 км </v>
      </c>
      <c r="AA87" s="5"/>
      <c r="AB87" s="5"/>
      <c r="AC87" s="27"/>
      <c r="AD87" s="5"/>
      <c r="AE87" s="7">
        <f>'П.1.1 '!Q85</f>
        <v>8.2472742000000014</v>
      </c>
      <c r="AF87" s="7">
        <f>'П.1.1 '!R85</f>
        <v>8.4663918848000019</v>
      </c>
      <c r="AG87" s="7">
        <f>'П.1.1 '!S85</f>
        <v>48.838999999999999</v>
      </c>
      <c r="AH87" s="7">
        <f>'П.1.1 '!T85</f>
        <v>12.192610220000001</v>
      </c>
      <c r="AI87" s="7">
        <f>'П.1.1 '!U85</f>
        <v>55.109000000000002</v>
      </c>
      <c r="AJ87" s="118">
        <f>SUM(AE87:AI87)</f>
        <v>132.85427630480001</v>
      </c>
    </row>
    <row r="88" spans="1:36" s="73" customFormat="1" ht="63" customHeight="1" outlineLevel="1" x14ac:dyDescent="0.25">
      <c r="A88" s="122"/>
      <c r="B88" s="84" t="str">
        <f>'П.1.1 '!B86</f>
        <v>Строительство нового участка ВЛ-10кВ фидер №4 с установкой новой КТПН напряжением 10/0.4кВ и строительством новых участков ВЛИ-0.4кВ от новой КТПН. Иркутская область, Братский район, поселок Прибрежный, ул.Сибирская, ул.Сосновая, ул.Зелёная</v>
      </c>
      <c r="C88" s="69"/>
      <c r="D88" s="70"/>
      <c r="E88" s="70"/>
      <c r="F88" s="70"/>
      <c r="G88" s="70"/>
      <c r="H88" s="70"/>
      <c r="I88" s="85"/>
      <c r="J88" s="70"/>
      <c r="K88" s="70"/>
      <c r="L88" s="70"/>
      <c r="M88" s="70"/>
      <c r="N88" s="70"/>
      <c r="O88" s="70"/>
      <c r="P88" s="70"/>
      <c r="Q88" s="70"/>
      <c r="R88" s="70"/>
      <c r="S88" s="70"/>
      <c r="T88" s="70"/>
      <c r="U88" s="69"/>
      <c r="V88" s="69"/>
      <c r="W88" s="69"/>
      <c r="X88" s="69" t="str">
        <f>'П.1.1 '!N86</f>
        <v>0,4 МВА 
1,55 км</v>
      </c>
      <c r="Y88" s="69"/>
      <c r="Z88" s="69"/>
      <c r="AA88" s="70"/>
      <c r="AB88" s="70"/>
      <c r="AC88" s="87"/>
      <c r="AD88" s="70"/>
      <c r="AE88" s="72"/>
      <c r="AF88" s="72"/>
      <c r="AG88" s="72"/>
      <c r="AH88" s="72">
        <f>'П.1.1 '!T86</f>
        <v>6.0160288400000006</v>
      </c>
      <c r="AI88" s="72"/>
      <c r="AJ88" s="119"/>
    </row>
    <row r="89" spans="1:36" s="73" customFormat="1" ht="63" customHeight="1" outlineLevel="1" x14ac:dyDescent="0.25">
      <c r="A89" s="122"/>
      <c r="B89" s="84" t="str">
        <f>'П.1.1 '!B87</f>
        <v>Строительство участка ВЛ-10кВ фидер №12 с установкой новой КТПН №5 напряжением 10/0.4кВ и строительством ВЛИ-0.4кВ. Иркутская область, Братский район, поселок Тарма, ул.Дружбы, ул.1-я Нагорная</v>
      </c>
      <c r="C89" s="69"/>
      <c r="D89" s="70"/>
      <c r="E89" s="70"/>
      <c r="F89" s="70"/>
      <c r="G89" s="70"/>
      <c r="H89" s="70"/>
      <c r="I89" s="85"/>
      <c r="J89" s="70"/>
      <c r="K89" s="70"/>
      <c r="L89" s="70"/>
      <c r="M89" s="70"/>
      <c r="N89" s="70"/>
      <c r="O89" s="70"/>
      <c r="P89" s="70"/>
      <c r="Q89" s="70"/>
      <c r="R89" s="70"/>
      <c r="S89" s="70"/>
      <c r="T89" s="70"/>
      <c r="U89" s="69"/>
      <c r="V89" s="69"/>
      <c r="W89" s="69"/>
      <c r="X89" s="69" t="str">
        <f>'П.1.1 '!N87</f>
        <v>0,63 МВА 
1,29 км</v>
      </c>
      <c r="Y89" s="69"/>
      <c r="Z89" s="69"/>
      <c r="AA89" s="70"/>
      <c r="AB89" s="70"/>
      <c r="AC89" s="87"/>
      <c r="AD89" s="70"/>
      <c r="AE89" s="72"/>
      <c r="AF89" s="72"/>
      <c r="AG89" s="72"/>
      <c r="AH89" s="72">
        <f>'П.1.1 '!T87</f>
        <v>6.17658138</v>
      </c>
      <c r="AI89" s="72"/>
      <c r="AJ89" s="119"/>
    </row>
    <row r="90" spans="1:36" ht="60.75" customHeight="1" x14ac:dyDescent="0.25">
      <c r="A90" s="117" t="s">
        <v>53</v>
      </c>
      <c r="B90" s="9" t="str">
        <f>'П.1.1 '!B88</f>
        <v>Строительство электрических сетей в Нижнеилимском районе, в т.ч.:</v>
      </c>
      <c r="C90" s="8" t="str">
        <f>'П.1.1 '!C88</f>
        <v>J_2.1.10</v>
      </c>
      <c r="D90" s="5"/>
      <c r="E90" s="5"/>
      <c r="F90" s="5"/>
      <c r="G90" s="5"/>
      <c r="H90" s="5"/>
      <c r="I90" s="34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8" t="str">
        <f>'П.1.1 '!K88</f>
        <v>0,8 МВА
3,4 км</v>
      </c>
      <c r="V90" s="8" t="str">
        <f>'П.1.1 '!L88</f>
        <v>1,53 МВА
2,5 км</v>
      </c>
      <c r="W90" s="8" t="str">
        <f>'П.1.1 '!M88</f>
        <v>0,4 МВА
2,8 км</v>
      </c>
      <c r="X90" s="8" t="str">
        <f>'П.1.1 '!N88</f>
        <v>0,63 МВА
1,07 км</v>
      </c>
      <c r="Y90" s="8" t="str">
        <f>'П.1.1 '!O88</f>
        <v>1,1 км</v>
      </c>
      <c r="Z90" s="8" t="str">
        <f>'П.1.1 '!P88</f>
        <v>3,36 МВА
10,87 км</v>
      </c>
      <c r="AA90" s="5"/>
      <c r="AB90" s="5"/>
      <c r="AC90" s="27"/>
      <c r="AD90" s="5"/>
      <c r="AE90" s="7">
        <f>'П.1.1 '!Q88</f>
        <v>8.2472742000000014</v>
      </c>
      <c r="AF90" s="7">
        <f>'П.1.1 '!R88</f>
        <v>8.4810671212000024</v>
      </c>
      <c r="AG90" s="7">
        <f>'П.1.1 '!S88</f>
        <v>8.9890010524512025</v>
      </c>
      <c r="AH90" s="7">
        <f>'П.1.1 '!T88</f>
        <v>5.7675324400000001</v>
      </c>
      <c r="AI90" s="7">
        <f>'П.1.1 '!U88</f>
        <v>4</v>
      </c>
      <c r="AJ90" s="118">
        <f>SUM(AE90:AI90)</f>
        <v>35.484874813651203</v>
      </c>
    </row>
    <row r="91" spans="1:36" s="73" customFormat="1" ht="60.75" customHeight="1" outlineLevel="1" x14ac:dyDescent="0.25">
      <c r="A91" s="122"/>
      <c r="B91" s="84" t="str">
        <f>'П.1.1 '!B89</f>
        <v>Строительство нового участка ВЛ-10кВ фидер "Киевский" и ВЛИ-0.4кВ от КТПН №18. Иркутская область, Нижнеилимский район, п.Новая Игирма, ул. Кильдерова, пер.Строительный</v>
      </c>
      <c r="C91" s="69"/>
      <c r="D91" s="70"/>
      <c r="E91" s="70"/>
      <c r="F91" s="70"/>
      <c r="G91" s="70"/>
      <c r="H91" s="70"/>
      <c r="I91" s="85"/>
      <c r="J91" s="70"/>
      <c r="K91" s="70"/>
      <c r="L91" s="70"/>
      <c r="M91" s="70"/>
      <c r="N91" s="70"/>
      <c r="O91" s="70"/>
      <c r="P91" s="70"/>
      <c r="Q91" s="70"/>
      <c r="R91" s="70"/>
      <c r="S91" s="70"/>
      <c r="T91" s="70"/>
      <c r="U91" s="69"/>
      <c r="V91" s="69"/>
      <c r="W91" s="69"/>
      <c r="X91" s="69" t="str">
        <f>'П.1.1 '!N89</f>
        <v>0,77 км</v>
      </c>
      <c r="Y91" s="69"/>
      <c r="Z91" s="69"/>
      <c r="AA91" s="70"/>
      <c r="AB91" s="70"/>
      <c r="AC91" s="87"/>
      <c r="AD91" s="70"/>
      <c r="AE91" s="72"/>
      <c r="AF91" s="72"/>
      <c r="AG91" s="72"/>
      <c r="AH91" s="72">
        <f>'П.1.1 '!T89</f>
        <v>3.1076259999999998</v>
      </c>
      <c r="AI91" s="72"/>
      <c r="AJ91" s="119"/>
    </row>
    <row r="92" spans="1:36" s="73" customFormat="1" ht="60.75" customHeight="1" outlineLevel="1" x14ac:dyDescent="0.25">
      <c r="A92" s="122"/>
      <c r="B92" s="84" t="str">
        <f>'П.1.1 '!B90</f>
        <v>Строительство новой КТПН напряжением 10/0.4кВ. Иркутская область, Нижнеилимский район, поселок Янгель, ул. Песчаная</v>
      </c>
      <c r="C92" s="69"/>
      <c r="D92" s="70"/>
      <c r="E92" s="70"/>
      <c r="F92" s="70"/>
      <c r="G92" s="70"/>
      <c r="H92" s="70"/>
      <c r="I92" s="85"/>
      <c r="J92" s="70"/>
      <c r="K92" s="70"/>
      <c r="L92" s="70"/>
      <c r="M92" s="70"/>
      <c r="N92" s="70"/>
      <c r="O92" s="70"/>
      <c r="P92" s="70"/>
      <c r="Q92" s="70"/>
      <c r="R92" s="70"/>
      <c r="S92" s="70"/>
      <c r="T92" s="70"/>
      <c r="U92" s="69"/>
      <c r="V92" s="69"/>
      <c r="W92" s="69"/>
      <c r="X92" s="69" t="str">
        <f>'П.1.1 '!N90</f>
        <v>0,63 МВА</v>
      </c>
      <c r="Y92" s="69"/>
      <c r="Z92" s="69"/>
      <c r="AA92" s="70"/>
      <c r="AB92" s="70"/>
      <c r="AC92" s="87"/>
      <c r="AD92" s="70"/>
      <c r="AE92" s="72"/>
      <c r="AF92" s="72"/>
      <c r="AG92" s="72"/>
      <c r="AH92" s="72">
        <f>'П.1.1 '!T90</f>
        <v>1.29890539</v>
      </c>
      <c r="AI92" s="72"/>
      <c r="AJ92" s="119"/>
    </row>
    <row r="93" spans="1:36" s="73" customFormat="1" ht="60.75" customHeight="1" outlineLevel="1" x14ac:dyDescent="0.25">
      <c r="A93" s="122"/>
      <c r="B93" s="84" t="str">
        <f>'П.1.1 '!B91</f>
        <v>Строительство новых участков ВЛИ-0.4кВ от ТП №8. Иркутская область, Нижнеилимский район, поселок Янгель, ул. Первых Строителей</v>
      </c>
      <c r="C93" s="69"/>
      <c r="D93" s="70"/>
      <c r="E93" s="70"/>
      <c r="F93" s="70"/>
      <c r="G93" s="70"/>
      <c r="H93" s="70"/>
      <c r="I93" s="85"/>
      <c r="J93" s="70"/>
      <c r="K93" s="70"/>
      <c r="L93" s="70"/>
      <c r="M93" s="70"/>
      <c r="N93" s="70"/>
      <c r="O93" s="70"/>
      <c r="P93" s="70"/>
      <c r="Q93" s="70"/>
      <c r="R93" s="70"/>
      <c r="S93" s="70"/>
      <c r="T93" s="70"/>
      <c r="U93" s="69"/>
      <c r="V93" s="69"/>
      <c r="W93" s="69"/>
      <c r="X93" s="69" t="str">
        <f>'П.1.1 '!N91</f>
        <v>0,3 км</v>
      </c>
      <c r="Y93" s="69"/>
      <c r="Z93" s="69"/>
      <c r="AA93" s="70"/>
      <c r="AB93" s="70"/>
      <c r="AC93" s="87"/>
      <c r="AD93" s="70"/>
      <c r="AE93" s="72"/>
      <c r="AF93" s="72"/>
      <c r="AG93" s="72"/>
      <c r="AH93" s="72">
        <f>'П.1.1 '!T91</f>
        <v>1.36100105</v>
      </c>
      <c r="AI93" s="72"/>
      <c r="AJ93" s="119"/>
    </row>
    <row r="94" spans="1:36" ht="60.75" customHeight="1" x14ac:dyDescent="0.25">
      <c r="A94" s="117" t="s">
        <v>54</v>
      </c>
      <c r="B94" s="9" t="str">
        <f>'П.1.1 '!B92</f>
        <v>Строительство электрических сетей в Чунском районе, в т.ч.:</v>
      </c>
      <c r="C94" s="8" t="str">
        <f>'П.1.1 '!C92</f>
        <v>J_2.1.11</v>
      </c>
      <c r="D94" s="5"/>
      <c r="E94" s="5"/>
      <c r="F94" s="5"/>
      <c r="G94" s="5"/>
      <c r="H94" s="5"/>
      <c r="I94" s="34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8" t="str">
        <f>'П.1.1 '!K92</f>
        <v>0,4 МВА
2,5 км</v>
      </c>
      <c r="V94" s="8" t="str">
        <f>'П.1.1 '!L92</f>
        <v>0,4 МВА
2,8 км</v>
      </c>
      <c r="W94" s="8" t="str">
        <f>'П.1.1 '!M92</f>
        <v>0,8 МВА
1,3 км</v>
      </c>
      <c r="X94" s="8" t="str">
        <f>'П.1.1 '!N92</f>
        <v>0,63 МВА
0,49 км</v>
      </c>
      <c r="Y94" s="8" t="str">
        <f>'П.1.1 '!O92</f>
        <v>5,58 км</v>
      </c>
      <c r="Z94" s="8" t="str">
        <f>'П.1.1 '!P92</f>
        <v>2,23 МВА
12,67 км</v>
      </c>
      <c r="AA94" s="5"/>
      <c r="AB94" s="5"/>
      <c r="AC94" s="5"/>
      <c r="AD94" s="5"/>
      <c r="AE94" s="7">
        <f>'П.1.1 '!Q92</f>
        <v>6.2049695000000007</v>
      </c>
      <c r="AF94" s="7">
        <f>'П.1.1 '!R92</f>
        <v>6.2219999980000011</v>
      </c>
      <c r="AG94" s="7">
        <f>'П.1.1 '!S92</f>
        <v>6.7630196369520013</v>
      </c>
      <c r="AH94" s="7">
        <f>'П.1.1 '!T92</f>
        <v>3.1845050000000001</v>
      </c>
      <c r="AI94" s="7">
        <f>'П.1.1 '!U92</f>
        <v>18.7</v>
      </c>
      <c r="AJ94" s="118">
        <f>SUM(AE94:AI94)</f>
        <v>41.074494134952005</v>
      </c>
    </row>
    <row r="95" spans="1:36" s="73" customFormat="1" ht="60.75" customHeight="1" outlineLevel="1" x14ac:dyDescent="0.25">
      <c r="A95" s="122"/>
      <c r="B95" s="84" t="str">
        <f>'П.1.1 '!B93</f>
        <v xml:space="preserve">Строительство новых участков ВЛ-10кВ ЛЭП №111, №102, с установкой новой КТПН напряжением 10/0.4кВ и строительством ВЛИ-0.4кВ. Иркутская область, Чунский район, п.Чунский, ул.МЖК, ул.Прибрежная   </v>
      </c>
      <c r="C95" s="69"/>
      <c r="D95" s="70"/>
      <c r="E95" s="70"/>
      <c r="F95" s="70"/>
      <c r="G95" s="70"/>
      <c r="H95" s="70"/>
      <c r="I95" s="85"/>
      <c r="J95" s="70"/>
      <c r="K95" s="70"/>
      <c r="L95" s="70"/>
      <c r="M95" s="70"/>
      <c r="N95" s="70"/>
      <c r="O95" s="70"/>
      <c r="P95" s="70"/>
      <c r="Q95" s="70"/>
      <c r="R95" s="70"/>
      <c r="S95" s="70"/>
      <c r="T95" s="70"/>
      <c r="U95" s="69"/>
      <c r="V95" s="69"/>
      <c r="W95" s="69"/>
      <c r="X95" s="69" t="str">
        <f>'П.1.1 '!N93</f>
        <v>0,63 МВА 
0,49 км</v>
      </c>
      <c r="Y95" s="69"/>
      <c r="Z95" s="69"/>
      <c r="AA95" s="70"/>
      <c r="AB95" s="70"/>
      <c r="AC95" s="70"/>
      <c r="AD95" s="70"/>
      <c r="AE95" s="72"/>
      <c r="AF95" s="72"/>
      <c r="AG95" s="72"/>
      <c r="AH95" s="72">
        <f>'П.1.1 '!T93</f>
        <v>3.1845050000000001</v>
      </c>
      <c r="AI95" s="72"/>
      <c r="AJ95" s="119"/>
    </row>
    <row r="96" spans="1:36" ht="60.75" customHeight="1" x14ac:dyDescent="0.25">
      <c r="A96" s="117" t="s">
        <v>56</v>
      </c>
      <c r="B96" s="9" t="str">
        <f>'П.1.1 '!B94</f>
        <v>Строительство электрических сетей 0,4-10(6)кВ в городе Братске, в т.ч.:</v>
      </c>
      <c r="C96" s="8" t="str">
        <f>'П.1.1 '!C94</f>
        <v>J_2.1.12</v>
      </c>
      <c r="D96" s="5"/>
      <c r="E96" s="5"/>
      <c r="F96" s="5"/>
      <c r="G96" s="5"/>
      <c r="H96" s="5"/>
      <c r="I96" s="34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8" t="str">
        <f>'П.1.1 '!K94</f>
        <v>1,26 МВА
2,2 км</v>
      </c>
      <c r="V96" s="8" t="str">
        <f>'П.1.1 '!L94</f>
        <v>4,77 МВА
9,8 км</v>
      </c>
      <c r="W96" s="8" t="str">
        <f>'П.1.1 '!M94</f>
        <v>0,63 МВА
1,1 км</v>
      </c>
      <c r="X96" s="8" t="str">
        <f>'П.1.1 '!N94</f>
        <v>0,63 МВА
0,78 км</v>
      </c>
      <c r="Y96" s="8" t="str">
        <f>'П.1.1 '!O94</f>
        <v>1,28 МВА
4 км</v>
      </c>
      <c r="Z96" s="8" t="str">
        <f>'П.1.1 '!P94</f>
        <v>8,57 МВА
17,88 км</v>
      </c>
      <c r="AA96" s="5"/>
      <c r="AB96" s="5"/>
      <c r="AC96" s="5"/>
      <c r="AD96" s="5"/>
      <c r="AE96" s="7">
        <f>'П.1.1 '!Q94</f>
        <v>10.827450210000002</v>
      </c>
      <c r="AF96" s="7">
        <f>'П.1.1 '!R94</f>
        <v>36.419183803784001</v>
      </c>
      <c r="AG96" s="7">
        <f>'П.1.1 '!S94</f>
        <v>5.5964999999999998</v>
      </c>
      <c r="AH96" s="7">
        <f>'П.1.1 '!T94</f>
        <v>6.71690641</v>
      </c>
      <c r="AI96" s="7">
        <f>'П.1.1 '!U94</f>
        <v>15.696999999999999</v>
      </c>
      <c r="AJ96" s="118">
        <f>SUM(AE96:AI96)</f>
        <v>75.257040423784005</v>
      </c>
    </row>
    <row r="97" spans="1:36" s="73" customFormat="1" ht="60.75" customHeight="1" outlineLevel="1" x14ac:dyDescent="0.25">
      <c r="A97" s="122"/>
      <c r="B97" s="84" t="str">
        <f>'П.1.1 '!B95</f>
        <v>Строительство нового участка КЛ-10кВ от ТП №779 до ТП №780. Иркутская область, город Братск, жилой район Центральный, в районе ул. Коммунальная</v>
      </c>
      <c r="C97" s="69"/>
      <c r="D97" s="70"/>
      <c r="E97" s="70"/>
      <c r="F97" s="70"/>
      <c r="G97" s="70"/>
      <c r="H97" s="70"/>
      <c r="I97" s="85"/>
      <c r="J97" s="70"/>
      <c r="K97" s="70"/>
      <c r="L97" s="70"/>
      <c r="M97" s="70"/>
      <c r="N97" s="70"/>
      <c r="O97" s="70"/>
      <c r="P97" s="70"/>
      <c r="Q97" s="70"/>
      <c r="R97" s="70"/>
      <c r="S97" s="70"/>
      <c r="T97" s="70"/>
      <c r="U97" s="69"/>
      <c r="V97" s="69"/>
      <c r="W97" s="69"/>
      <c r="X97" s="69" t="str">
        <f>'П.1.1 '!N95</f>
        <v>0,38 км</v>
      </c>
      <c r="Y97" s="69"/>
      <c r="Z97" s="69"/>
      <c r="AA97" s="70"/>
      <c r="AB97" s="70"/>
      <c r="AC97" s="70"/>
      <c r="AD97" s="70"/>
      <c r="AE97" s="72"/>
      <c r="AF97" s="72"/>
      <c r="AG97" s="72"/>
      <c r="AH97" s="72">
        <f>'П.1.1 '!T95</f>
        <v>2.9</v>
      </c>
      <c r="AI97" s="72"/>
      <c r="AJ97" s="119"/>
    </row>
    <row r="98" spans="1:36" s="73" customFormat="1" ht="60.75" customHeight="1" outlineLevel="1" x14ac:dyDescent="0.25">
      <c r="A98" s="122"/>
      <c r="B98" s="84" t="str">
        <f>'П.1.1 '!B96</f>
        <v>Строительство нового участка ЛЭП-10кВ №882, с установкой новой КТПН №183 напряжением 10/0.4кВ и строительством ВЛИ-0.4кВ. Иркутская область, город Братск, жилой район Южный Падун, ул.Громовская</v>
      </c>
      <c r="C98" s="69"/>
      <c r="D98" s="70"/>
      <c r="E98" s="70"/>
      <c r="F98" s="70"/>
      <c r="G98" s="70"/>
      <c r="H98" s="70"/>
      <c r="I98" s="85"/>
      <c r="J98" s="70"/>
      <c r="K98" s="70"/>
      <c r="L98" s="70"/>
      <c r="M98" s="70"/>
      <c r="N98" s="70"/>
      <c r="O98" s="70"/>
      <c r="P98" s="70"/>
      <c r="Q98" s="70"/>
      <c r="R98" s="70"/>
      <c r="S98" s="70"/>
      <c r="T98" s="70"/>
      <c r="U98" s="69"/>
      <c r="V98" s="69"/>
      <c r="W98" s="69"/>
      <c r="X98" s="69" t="str">
        <f>'П.1.1 '!N96</f>
        <v>0,63 МВА 
0,4 км</v>
      </c>
      <c r="Y98" s="69"/>
      <c r="Z98" s="69"/>
      <c r="AA98" s="70"/>
      <c r="AB98" s="70"/>
      <c r="AC98" s="70"/>
      <c r="AD98" s="70"/>
      <c r="AE98" s="72"/>
      <c r="AF98" s="72"/>
      <c r="AG98" s="72"/>
      <c r="AH98" s="72">
        <f>'П.1.1 '!T96</f>
        <v>3.8169064100000001</v>
      </c>
      <c r="AI98" s="72"/>
      <c r="AJ98" s="119"/>
    </row>
    <row r="99" spans="1:36" s="1" customFormat="1" ht="60.75" customHeight="1" x14ac:dyDescent="0.25">
      <c r="A99" s="117" t="s">
        <v>57</v>
      </c>
      <c r="B99" s="9" t="s">
        <v>135</v>
      </c>
      <c r="C99" s="8" t="str">
        <f>'П.1.1 '!C97</f>
        <v>К_2.1.13</v>
      </c>
      <c r="D99" s="5"/>
      <c r="E99" s="5"/>
      <c r="F99" s="5"/>
      <c r="G99" s="5"/>
      <c r="H99" s="5"/>
      <c r="I99" s="34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8" t="s">
        <v>134</v>
      </c>
      <c r="V99" s="8"/>
      <c r="W99" s="8"/>
      <c r="X99" s="8"/>
      <c r="Y99" s="8"/>
      <c r="Z99" s="8"/>
      <c r="AA99" s="5"/>
      <c r="AB99" s="5"/>
      <c r="AC99" s="5"/>
      <c r="AD99" s="5"/>
      <c r="AE99" s="7">
        <f>'П.1.1 '!Q97</f>
        <v>2</v>
      </c>
      <c r="AF99" s="7">
        <f>'П.1.1 '!R97</f>
        <v>3.7</v>
      </c>
      <c r="AG99" s="7">
        <f>'П.1.1 '!S97</f>
        <v>1</v>
      </c>
      <c r="AH99" s="7"/>
      <c r="AI99" s="7">
        <f>'П.1.1 '!U97</f>
        <v>0</v>
      </c>
      <c r="AJ99" s="118">
        <f>SUM(AE99:AI99)</f>
        <v>6.7</v>
      </c>
    </row>
    <row r="100" spans="1:36" s="1" customFormat="1" ht="60.75" customHeight="1" x14ac:dyDescent="0.25">
      <c r="A100" s="117" t="s">
        <v>222</v>
      </c>
      <c r="B100" s="9" t="s">
        <v>223</v>
      </c>
      <c r="C100" s="8" t="str">
        <f>'П.1.1 '!C98</f>
        <v>L_2.1.14</v>
      </c>
      <c r="D100" s="5"/>
      <c r="E100" s="5"/>
      <c r="F100" s="5"/>
      <c r="G100" s="5"/>
      <c r="H100" s="5"/>
      <c r="I100" s="34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8"/>
      <c r="V100" s="8"/>
      <c r="W100" s="8" t="s">
        <v>240</v>
      </c>
      <c r="X100" s="8"/>
      <c r="Y100" s="8"/>
      <c r="Z100" s="8" t="str">
        <f>W100</f>
        <v>3,55 км</v>
      </c>
      <c r="AA100" s="5"/>
      <c r="AB100" s="5"/>
      <c r="AC100" s="5"/>
      <c r="AD100" s="5"/>
      <c r="AE100" s="7"/>
      <c r="AF100" s="7"/>
      <c r="AG100" s="7">
        <f>'П.1.1 '!S98</f>
        <v>7.5810000000000004</v>
      </c>
      <c r="AH100" s="7"/>
      <c r="AI100" s="7"/>
      <c r="AJ100" s="118">
        <f>SUM(AE100:AI100)</f>
        <v>7.5810000000000004</v>
      </c>
    </row>
    <row r="101" spans="1:36" s="1" customFormat="1" ht="97.5" customHeight="1" x14ac:dyDescent="0.25">
      <c r="A101" s="117" t="s">
        <v>58</v>
      </c>
      <c r="B101" s="9" t="s">
        <v>130</v>
      </c>
      <c r="C101" s="8" t="str">
        <f>'П.1.1 '!C99</f>
        <v>J_2.1.15</v>
      </c>
      <c r="D101" s="5"/>
      <c r="E101" s="5"/>
      <c r="F101" s="5"/>
      <c r="G101" s="5"/>
      <c r="H101" s="5"/>
      <c r="I101" s="34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8"/>
      <c r="V101" s="8"/>
      <c r="W101" s="8"/>
      <c r="X101" s="8" t="str">
        <f>'П.1.1 '!N99</f>
        <v>8 МВА
2-х цепная ВЛ-35кВ по
 0,35 км</v>
      </c>
      <c r="Y101" s="8"/>
      <c r="Z101" s="8" t="str">
        <f>'П.1.1 '!P99</f>
        <v>8 МВА
2-х цепная ВЛ-35кВ по
 0,35 км</v>
      </c>
      <c r="AA101" s="5"/>
      <c r="AB101" s="5"/>
      <c r="AC101" s="5"/>
      <c r="AD101" s="5"/>
      <c r="AE101" s="7">
        <f>'П.1.1 '!Q99</f>
        <v>4.3068558125000003</v>
      </c>
      <c r="AF101" s="7">
        <f>'П.1.1 '!R99</f>
        <v>26.837499999999999</v>
      </c>
      <c r="AG101" s="7">
        <f>'П.1.1 '!S99</f>
        <v>83.007000000000005</v>
      </c>
      <c r="AH101" s="7">
        <f>'П.1.1 '!T99</f>
        <v>85.890999999999991</v>
      </c>
      <c r="AI101" s="7">
        <f>'П.1.1 '!U99</f>
        <v>0</v>
      </c>
      <c r="AJ101" s="118">
        <f>SUM(AE101:AI101)</f>
        <v>200.04235581249998</v>
      </c>
    </row>
    <row r="102" spans="1:36" s="1" customFormat="1" ht="81.75" customHeight="1" x14ac:dyDescent="0.25">
      <c r="A102" s="117" t="s">
        <v>127</v>
      </c>
      <c r="B102" s="9" t="str">
        <f>'П.1.1 '!B100</f>
        <v>Строительство распределительных сетей 10-0,4кВ в п.Янталь, п.Каймоново, п.Ручей, п.Звёздный Усть-Кутского района, в т.ч.:</v>
      </c>
      <c r="C102" s="8" t="str">
        <f>'П.1.1 '!C100</f>
        <v>J_2.1.16</v>
      </c>
      <c r="D102" s="5"/>
      <c r="E102" s="5"/>
      <c r="F102" s="5"/>
      <c r="G102" s="5"/>
      <c r="H102" s="5"/>
      <c r="I102" s="34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8" t="str">
        <f>'П.1.1 '!K100</f>
        <v>2,16 МВА
6,4 км</v>
      </c>
      <c r="V102" s="8" t="str">
        <f>'П.1.1 '!L100</f>
        <v>3,8 МВА
17 км</v>
      </c>
      <c r="W102" s="8" t="str">
        <f>'П.1.1 '!M100</f>
        <v>0,4 МВА
2,4 км</v>
      </c>
      <c r="X102" s="8" t="str">
        <f>'П.1.1 '!N100</f>
        <v>7,24 км</v>
      </c>
      <c r="Y102" s="8" t="str">
        <f>'П.1.1 '!O100</f>
        <v>3,44 км</v>
      </c>
      <c r="Z102" s="8" t="str">
        <f>'П.1.1 '!P100</f>
        <v>6,36 МВА
36,48 км</v>
      </c>
      <c r="AA102" s="5"/>
      <c r="AB102" s="5"/>
      <c r="AC102" s="5"/>
      <c r="AD102" s="5"/>
      <c r="AE102" s="7">
        <f>'П.1.1 '!Q100</f>
        <v>45.586349124999998</v>
      </c>
      <c r="AF102" s="7">
        <f>'П.1.1 '!R100</f>
        <v>43.507415690000002</v>
      </c>
      <c r="AG102" s="7">
        <f>'П.1.1 '!S100</f>
        <v>8.4267428545532006</v>
      </c>
      <c r="AH102" s="7">
        <f>'П.1.1 '!T100</f>
        <v>29.98436178</v>
      </c>
      <c r="AI102" s="7">
        <f>'П.1.1 '!U100</f>
        <v>11</v>
      </c>
      <c r="AJ102" s="118">
        <f>SUM(AE102:AI102)</f>
        <v>138.50486944955321</v>
      </c>
    </row>
    <row r="103" spans="1:36" s="86" customFormat="1" ht="81.75" customHeight="1" outlineLevel="1" x14ac:dyDescent="0.25">
      <c r="A103" s="122"/>
      <c r="B103" s="84" t="str">
        <f>'П.1.1 '!B101</f>
        <v>Строительство сетей 10кВ для перевода вновь построенных электрических сетей на ПС Янталь</v>
      </c>
      <c r="C103" s="69"/>
      <c r="D103" s="70"/>
      <c r="E103" s="70"/>
      <c r="F103" s="70"/>
      <c r="G103" s="70"/>
      <c r="H103" s="70"/>
      <c r="I103" s="85"/>
      <c r="J103" s="70"/>
      <c r="K103" s="70"/>
      <c r="L103" s="70"/>
      <c r="M103" s="70"/>
      <c r="N103" s="70"/>
      <c r="O103" s="70"/>
      <c r="P103" s="70"/>
      <c r="Q103" s="70"/>
      <c r="R103" s="70"/>
      <c r="S103" s="70"/>
      <c r="T103" s="70"/>
      <c r="U103" s="69"/>
      <c r="V103" s="69"/>
      <c r="W103" s="69"/>
      <c r="X103" s="69" t="str">
        <f>'П.1.1 '!N101</f>
        <v>1,58 км</v>
      </c>
      <c r="Y103" s="69"/>
      <c r="Z103" s="69"/>
      <c r="AA103" s="70"/>
      <c r="AB103" s="70"/>
      <c r="AC103" s="70"/>
      <c r="AD103" s="70"/>
      <c r="AE103" s="72"/>
      <c r="AF103" s="72"/>
      <c r="AG103" s="72"/>
      <c r="AH103" s="72">
        <f>'П.1.1 '!T101</f>
        <v>5.2076897400000002</v>
      </c>
      <c r="AI103" s="72"/>
      <c r="AJ103" s="119"/>
    </row>
    <row r="104" spans="1:36" s="86" customFormat="1" ht="81.75" customHeight="1" outlineLevel="1" x14ac:dyDescent="0.25">
      <c r="A104" s="122"/>
      <c r="B104" s="84" t="str">
        <f>'П.1.1 '!B102</f>
        <v xml:space="preserve">Строительство электрических сетей 10-0.4кВ. Иркутская область, Усть-Кутский район, поселок Звездный, ул.Горбунова, ул. Солнечная, ул. Вавилова. </v>
      </c>
      <c r="C104" s="69"/>
      <c r="D104" s="70"/>
      <c r="E104" s="70"/>
      <c r="F104" s="70"/>
      <c r="G104" s="70"/>
      <c r="H104" s="70"/>
      <c r="I104" s="85"/>
      <c r="J104" s="70"/>
      <c r="K104" s="70"/>
      <c r="L104" s="70"/>
      <c r="M104" s="70"/>
      <c r="N104" s="70"/>
      <c r="O104" s="70"/>
      <c r="P104" s="70"/>
      <c r="Q104" s="70"/>
      <c r="R104" s="70"/>
      <c r="S104" s="70"/>
      <c r="T104" s="70"/>
      <c r="U104" s="69"/>
      <c r="V104" s="69"/>
      <c r="W104" s="69"/>
      <c r="X104" s="69" t="str">
        <f>'П.1.1 '!N102</f>
        <v>1,69 км</v>
      </c>
      <c r="Y104" s="69"/>
      <c r="Z104" s="69"/>
      <c r="AA104" s="70"/>
      <c r="AB104" s="70"/>
      <c r="AC104" s="70"/>
      <c r="AD104" s="70"/>
      <c r="AE104" s="72"/>
      <c r="AF104" s="72"/>
      <c r="AG104" s="72"/>
      <c r="AH104" s="72">
        <f>'П.1.1 '!T102</f>
        <v>8.8156328199999994</v>
      </c>
      <c r="AI104" s="72"/>
      <c r="AJ104" s="119"/>
    </row>
    <row r="105" spans="1:36" s="86" customFormat="1" ht="81.75" customHeight="1" outlineLevel="1" x14ac:dyDescent="0.25">
      <c r="A105" s="122"/>
      <c r="B105" s="84" t="str">
        <f>'П.1.1 '!B103</f>
        <v>Строительство ЛЭП-10кВ ф.5, ф.6 от ПС "Звёздный". Иркутская область, Усть-Кутский район, поселок Звездный, ул. Тургенева, ул. Некрасова, ул. Нийская, ул.Горбунова, ул.Солнечная</v>
      </c>
      <c r="C105" s="69"/>
      <c r="D105" s="70"/>
      <c r="E105" s="70"/>
      <c r="F105" s="70"/>
      <c r="G105" s="70"/>
      <c r="H105" s="70"/>
      <c r="I105" s="85"/>
      <c r="J105" s="70"/>
      <c r="K105" s="70"/>
      <c r="L105" s="70"/>
      <c r="M105" s="70"/>
      <c r="N105" s="70"/>
      <c r="O105" s="70"/>
      <c r="P105" s="70"/>
      <c r="Q105" s="70"/>
      <c r="R105" s="70"/>
      <c r="S105" s="70"/>
      <c r="T105" s="70"/>
      <c r="U105" s="69"/>
      <c r="V105" s="69"/>
      <c r="W105" s="69"/>
      <c r="X105" s="69" t="str">
        <f>'П.1.1 '!N103</f>
        <v>3,38 км</v>
      </c>
      <c r="Y105" s="69"/>
      <c r="Z105" s="69"/>
      <c r="AA105" s="70"/>
      <c r="AB105" s="70"/>
      <c r="AC105" s="70"/>
      <c r="AD105" s="70"/>
      <c r="AE105" s="72"/>
      <c r="AF105" s="72"/>
      <c r="AG105" s="72"/>
      <c r="AH105" s="72">
        <f>'П.1.1 '!T103</f>
        <v>12.621216220000001</v>
      </c>
      <c r="AI105" s="72"/>
      <c r="AJ105" s="119"/>
    </row>
    <row r="106" spans="1:36" s="86" customFormat="1" ht="81.75" customHeight="1" outlineLevel="1" x14ac:dyDescent="0.25">
      <c r="A106" s="122"/>
      <c r="B106" s="84" t="str">
        <f>'П.1.1 '!B104</f>
        <v>Строительство ВЛИ-0.4кВ от новых КТПН №7, №8, №12 напряжением 10/0.4кВ. Иркутская область, Усть-Кутский район, поселок Звездный, ул. Тургенева, ул.Пушкина, ул.Некрасова, ул. Нийская, ул.Бойкова, ул.Горбунова, ул.Солнечная</v>
      </c>
      <c r="C106" s="69"/>
      <c r="D106" s="70"/>
      <c r="E106" s="70"/>
      <c r="F106" s="70"/>
      <c r="G106" s="70"/>
      <c r="H106" s="70"/>
      <c r="I106" s="85"/>
      <c r="J106" s="70"/>
      <c r="K106" s="70"/>
      <c r="L106" s="70"/>
      <c r="M106" s="70"/>
      <c r="N106" s="70"/>
      <c r="O106" s="70"/>
      <c r="P106" s="70"/>
      <c r="Q106" s="70"/>
      <c r="R106" s="70"/>
      <c r="S106" s="70"/>
      <c r="T106" s="70"/>
      <c r="U106" s="69"/>
      <c r="V106" s="69"/>
      <c r="W106" s="69"/>
      <c r="X106" s="69" t="str">
        <f>'П.1.1 '!N104</f>
        <v>0,59 км</v>
      </c>
      <c r="Y106" s="69"/>
      <c r="Z106" s="69"/>
      <c r="AA106" s="70"/>
      <c r="AB106" s="70"/>
      <c r="AC106" s="70"/>
      <c r="AD106" s="70"/>
      <c r="AE106" s="72"/>
      <c r="AF106" s="72"/>
      <c r="AG106" s="72"/>
      <c r="AH106" s="72">
        <f>'П.1.1 '!T104</f>
        <v>1.7598229999999999</v>
      </c>
      <c r="AI106" s="72"/>
      <c r="AJ106" s="119"/>
    </row>
    <row r="107" spans="1:36" s="86" customFormat="1" ht="81.75" customHeight="1" outlineLevel="1" x14ac:dyDescent="0.25">
      <c r="A107" s="122"/>
      <c r="B107" s="84" t="str">
        <f>'П.1.1 '!B105</f>
        <v>Выполнение проектно-изыскательских работ. Иркутская область, Усть-Кутский район, п.Каймоново.</v>
      </c>
      <c r="C107" s="69"/>
      <c r="D107" s="70"/>
      <c r="E107" s="70"/>
      <c r="F107" s="70"/>
      <c r="G107" s="70"/>
      <c r="H107" s="70"/>
      <c r="I107" s="85"/>
      <c r="J107" s="70"/>
      <c r="K107" s="70"/>
      <c r="L107" s="70"/>
      <c r="M107" s="70"/>
      <c r="N107" s="70"/>
      <c r="O107" s="70"/>
      <c r="P107" s="70"/>
      <c r="Q107" s="70"/>
      <c r="R107" s="70"/>
      <c r="S107" s="70"/>
      <c r="T107" s="70"/>
      <c r="U107" s="69"/>
      <c r="V107" s="69"/>
      <c r="W107" s="69"/>
      <c r="X107" s="69" t="str">
        <f>'П.1.1 '!N105</f>
        <v>ПИР</v>
      </c>
      <c r="Y107" s="69"/>
      <c r="Z107" s="69"/>
      <c r="AA107" s="70"/>
      <c r="AB107" s="70"/>
      <c r="AC107" s="70"/>
      <c r="AD107" s="70"/>
      <c r="AE107" s="72"/>
      <c r="AF107" s="72"/>
      <c r="AG107" s="72"/>
      <c r="AH107" s="72">
        <f>'П.1.1 '!T105</f>
        <v>1.58</v>
      </c>
      <c r="AI107" s="72"/>
      <c r="AJ107" s="119"/>
    </row>
    <row r="108" spans="1:36" s="1" customFormat="1" ht="76.5" customHeight="1" x14ac:dyDescent="0.25">
      <c r="A108" s="117" t="s">
        <v>128</v>
      </c>
      <c r="B108" s="9" t="s">
        <v>229</v>
      </c>
      <c r="C108" s="8" t="str">
        <f>'П.1.1 '!C106</f>
        <v>J_2.1.17</v>
      </c>
      <c r="D108" s="5"/>
      <c r="E108" s="5"/>
      <c r="F108" s="5"/>
      <c r="G108" s="5"/>
      <c r="H108" s="5"/>
      <c r="I108" s="34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8" t="str">
        <f>'П.1.1 '!K106</f>
        <v>1,2 МВА
7,4 км</v>
      </c>
      <c r="V108" s="8" t="str">
        <f>'П.1.1 '!L106</f>
        <v>1,6 МВА</v>
      </c>
      <c r="W108" s="8"/>
      <c r="X108" s="8"/>
      <c r="Y108" s="8"/>
      <c r="Z108" s="8" t="str">
        <f>'П.1.1 '!P106</f>
        <v>2,8 МВА
7,4 км</v>
      </c>
      <c r="AA108" s="5"/>
      <c r="AB108" s="5"/>
      <c r="AC108" s="5"/>
      <c r="AD108" s="5"/>
      <c r="AE108" s="7">
        <f>'П.1.1 '!Q106</f>
        <v>39.01664555</v>
      </c>
      <c r="AF108" s="7">
        <f>'П.1.1 '!R106</f>
        <v>6.9419000000000004</v>
      </c>
      <c r="AG108" s="7"/>
      <c r="AH108" s="7"/>
      <c r="AI108" s="7"/>
      <c r="AJ108" s="118">
        <f>SUM(AE108:AI108)</f>
        <v>45.958545549999997</v>
      </c>
    </row>
    <row r="109" spans="1:36" s="1" customFormat="1" ht="77.25" customHeight="1" x14ac:dyDescent="0.25">
      <c r="A109" s="117" t="s">
        <v>129</v>
      </c>
      <c r="B109" s="9" t="str">
        <f>'П.1.1 '!B107</f>
        <v>Строительство распределительных сетей 10-0,4кВ в г.Тайшет, д.Сергино, д.Малиновка Тайшетского района, в т.ч.:</v>
      </c>
      <c r="C109" s="8" t="str">
        <f>'П.1.1 '!C107</f>
        <v>J_2.1.18</v>
      </c>
      <c r="D109" s="5"/>
      <c r="E109" s="5"/>
      <c r="F109" s="5"/>
      <c r="G109" s="5"/>
      <c r="H109" s="5"/>
      <c r="I109" s="34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8" t="str">
        <f>'П.1.1 '!K107</f>
        <v>0,8 МВА
2,3 км</v>
      </c>
      <c r="V109" s="8" t="str">
        <f>'П.1.1 '!L107</f>
        <v>2,41 МВА
8,9 км</v>
      </c>
      <c r="W109" s="8" t="str">
        <f>'П.1.1 '!M107</f>
        <v>0,25 МВА
3,2 км</v>
      </c>
      <c r="X109" s="8" t="str">
        <f>'П.1.1 '!N107</f>
        <v>0,16 МВА
0,44 км</v>
      </c>
      <c r="Y109" s="8" t="str">
        <f>'П.1.1 '!O107</f>
        <v>0,14 км</v>
      </c>
      <c r="Z109" s="8" t="str">
        <f>'П.1.1 '!P107</f>
        <v>3,62 МВА
14,98 км</v>
      </c>
      <c r="AA109" s="5"/>
      <c r="AB109" s="5"/>
      <c r="AC109" s="5"/>
      <c r="AD109" s="5"/>
      <c r="AE109" s="7">
        <f>'П.1.1 '!Q107</f>
        <v>11.27215</v>
      </c>
      <c r="AF109" s="7">
        <f>'П.1.1 '!R107</f>
        <v>19.949757000000002</v>
      </c>
      <c r="AG109" s="7">
        <f>'П.1.1 '!S107</f>
        <v>13.751999999999999</v>
      </c>
      <c r="AH109" s="7">
        <f>'П.1.1 '!T107</f>
        <v>2.0363496100000003</v>
      </c>
      <c r="AI109" s="7">
        <f>'П.1.1 '!U107</f>
        <v>1.0999999999999996</v>
      </c>
      <c r="AJ109" s="118">
        <f>SUM(AE109:AI109)</f>
        <v>48.11025661</v>
      </c>
    </row>
    <row r="110" spans="1:36" s="86" customFormat="1" ht="93.75" customHeight="1" outlineLevel="1" x14ac:dyDescent="0.25">
      <c r="A110" s="122"/>
      <c r="B110" s="84" t="str">
        <f>'П.1.1 '!B108</f>
        <v>Строительство ВЛ-10кВ, с установкой новой СКТП 10/0.4кВ №4-Т и строительством ВЛИ-0.4кВ. Иркутская область, город Тайшет, ул. Пушкина, ул.Новая</v>
      </c>
      <c r="C110" s="69"/>
      <c r="D110" s="70"/>
      <c r="E110" s="70"/>
      <c r="F110" s="70"/>
      <c r="G110" s="70"/>
      <c r="H110" s="70"/>
      <c r="I110" s="85"/>
      <c r="J110" s="70"/>
      <c r="K110" s="70"/>
      <c r="L110" s="70"/>
      <c r="M110" s="70"/>
      <c r="N110" s="70"/>
      <c r="O110" s="70"/>
      <c r="P110" s="70"/>
      <c r="Q110" s="70"/>
      <c r="R110" s="70"/>
      <c r="S110" s="70"/>
      <c r="T110" s="70"/>
      <c r="U110" s="69"/>
      <c r="V110" s="69"/>
      <c r="W110" s="69"/>
      <c r="X110" s="69" t="str">
        <f>'П.1.1 '!N108</f>
        <v>0,16 МВА
0,44 км</v>
      </c>
      <c r="Y110" s="69"/>
      <c r="Z110" s="69"/>
      <c r="AA110" s="70"/>
      <c r="AB110" s="70"/>
      <c r="AC110" s="70"/>
      <c r="AD110" s="70"/>
      <c r="AE110" s="72"/>
      <c r="AF110" s="72"/>
      <c r="AG110" s="72"/>
      <c r="AH110" s="72">
        <f>'П.1.1 '!T108</f>
        <v>2.0363496100000003</v>
      </c>
      <c r="AI110" s="72"/>
      <c r="AJ110" s="119"/>
    </row>
    <row r="111" spans="1:36" s="86" customFormat="1" ht="137.25" customHeight="1" x14ac:dyDescent="0.25">
      <c r="A111" s="117" t="s">
        <v>398</v>
      </c>
      <c r="B111" s="82" t="str">
        <f>'П.1.1 '!B109</f>
        <v>Установка динамических компенсаторов искажения напряжения (ДКИН) напряжением 10кВ в целях обеспечения надёжного и качественного электроснабжения объектов водозабора в г. Нижнеудинске Иркутской области</v>
      </c>
      <c r="C111" s="8" t="str">
        <f>'П.1.1 '!C109</f>
        <v>N_2.1.19</v>
      </c>
      <c r="D111" s="5"/>
      <c r="E111" s="5"/>
      <c r="F111" s="5"/>
      <c r="G111" s="5"/>
      <c r="H111" s="5"/>
      <c r="I111" s="34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8"/>
      <c r="V111" s="8"/>
      <c r="W111" s="8"/>
      <c r="X111" s="8"/>
      <c r="Y111" s="8" t="str">
        <f>'П.1.1 '!O109</f>
        <v>пункт-2шт</v>
      </c>
      <c r="Z111" s="8" t="str">
        <f>'П.1.1 '!P109</f>
        <v>пункт-2шт</v>
      </c>
      <c r="AA111" s="5"/>
      <c r="AB111" s="5"/>
      <c r="AC111" s="5"/>
      <c r="AD111" s="5"/>
      <c r="AE111" s="7"/>
      <c r="AF111" s="7"/>
      <c r="AG111" s="7"/>
      <c r="AH111" s="7"/>
      <c r="AI111" s="7">
        <f>'П.1.1 '!U109</f>
        <v>158.00823300000002</v>
      </c>
      <c r="AJ111" s="118">
        <f>'П.1.1 '!V109</f>
        <v>158.00823300000002</v>
      </c>
    </row>
    <row r="112" spans="1:36" ht="18.75" x14ac:dyDescent="0.25">
      <c r="A112" s="117" t="s">
        <v>24</v>
      </c>
      <c r="B112" s="8"/>
      <c r="C112" s="8"/>
      <c r="D112" s="5"/>
      <c r="E112" s="5"/>
      <c r="F112" s="5"/>
      <c r="G112" s="5"/>
      <c r="H112" s="5"/>
      <c r="I112" s="34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7"/>
      <c r="Z112" s="7"/>
      <c r="AA112" s="7"/>
      <c r="AB112" s="7"/>
      <c r="AC112" s="27"/>
      <c r="AD112" s="7"/>
      <c r="AE112" s="7"/>
      <c r="AF112" s="7"/>
      <c r="AG112" s="7"/>
      <c r="AH112" s="7"/>
      <c r="AI112" s="7"/>
      <c r="AJ112" s="118"/>
    </row>
    <row r="113" spans="1:220" ht="18.75" x14ac:dyDescent="0.25">
      <c r="A113" s="125" t="s">
        <v>59</v>
      </c>
      <c r="B113" s="35" t="s">
        <v>60</v>
      </c>
      <c r="C113" s="35"/>
      <c r="D113" s="5"/>
      <c r="E113" s="5"/>
      <c r="F113" s="5"/>
      <c r="G113" s="5"/>
      <c r="H113" s="5"/>
      <c r="I113" s="34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7"/>
      <c r="Z113" s="7"/>
      <c r="AA113" s="7"/>
      <c r="AB113" s="7"/>
      <c r="AC113" s="27"/>
      <c r="AD113" s="7"/>
      <c r="AE113" s="7"/>
      <c r="AF113" s="7"/>
      <c r="AG113" s="7"/>
      <c r="AH113" s="7"/>
      <c r="AI113" s="7"/>
      <c r="AJ113" s="118"/>
    </row>
    <row r="114" spans="1:220" ht="18.75" x14ac:dyDescent="0.25">
      <c r="A114" s="121" t="s">
        <v>29</v>
      </c>
      <c r="B114" s="9" t="s">
        <v>27</v>
      </c>
      <c r="C114" s="9"/>
      <c r="D114" s="5"/>
      <c r="E114" s="5"/>
      <c r="F114" s="5"/>
      <c r="G114" s="5"/>
      <c r="H114" s="5"/>
      <c r="I114" s="34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118"/>
    </row>
    <row r="115" spans="1:220" ht="18.75" x14ac:dyDescent="0.25">
      <c r="A115" s="121"/>
      <c r="B115" s="9" t="s">
        <v>61</v>
      </c>
      <c r="C115" s="9"/>
      <c r="D115" s="5"/>
      <c r="E115" s="5"/>
      <c r="F115" s="5"/>
      <c r="G115" s="5"/>
      <c r="H115" s="5"/>
      <c r="I115" s="34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118"/>
    </row>
    <row r="116" spans="1:220" ht="18.75" x14ac:dyDescent="0.25">
      <c r="A116" s="121" t="s">
        <v>30</v>
      </c>
      <c r="B116" s="9" t="s">
        <v>28</v>
      </c>
      <c r="C116" s="9"/>
      <c r="D116" s="5"/>
      <c r="E116" s="5"/>
      <c r="F116" s="5"/>
      <c r="G116" s="5"/>
      <c r="H116" s="5"/>
      <c r="I116" s="34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118"/>
    </row>
    <row r="117" spans="1:220" ht="18.75" x14ac:dyDescent="0.25">
      <c r="A117" s="121"/>
      <c r="B117" s="9" t="s">
        <v>61</v>
      </c>
      <c r="C117" s="9"/>
      <c r="D117" s="5"/>
      <c r="E117" s="5"/>
      <c r="F117" s="5"/>
      <c r="G117" s="5"/>
      <c r="H117" s="5"/>
      <c r="I117" s="34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118"/>
    </row>
    <row r="118" spans="1:220" ht="18.75" x14ac:dyDescent="0.25">
      <c r="A118" s="117" t="s">
        <v>24</v>
      </c>
      <c r="B118" s="8"/>
      <c r="C118" s="8"/>
      <c r="D118" s="5"/>
      <c r="E118" s="5"/>
      <c r="F118" s="5"/>
      <c r="G118" s="5"/>
      <c r="H118" s="5"/>
      <c r="I118" s="34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118"/>
    </row>
    <row r="119" spans="1:220" ht="18.75" x14ac:dyDescent="0.25">
      <c r="A119" s="159" t="s">
        <v>62</v>
      </c>
      <c r="B119" s="160"/>
      <c r="C119" s="78"/>
      <c r="D119" s="5"/>
      <c r="E119" s="5"/>
      <c r="F119" s="5"/>
      <c r="G119" s="5"/>
      <c r="H119" s="5"/>
      <c r="I119" s="34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118"/>
    </row>
    <row r="120" spans="1:220" ht="37.5" x14ac:dyDescent="0.25">
      <c r="A120" s="121"/>
      <c r="B120" s="35" t="s">
        <v>63</v>
      </c>
      <c r="C120" s="35"/>
      <c r="D120" s="5"/>
      <c r="E120" s="5"/>
      <c r="F120" s="5"/>
      <c r="G120" s="5"/>
      <c r="H120" s="5"/>
      <c r="I120" s="34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118"/>
    </row>
    <row r="121" spans="1:220" ht="18.75" x14ac:dyDescent="0.25">
      <c r="A121" s="117" t="s">
        <v>29</v>
      </c>
      <c r="B121" s="9" t="s">
        <v>27</v>
      </c>
      <c r="C121" s="9"/>
      <c r="D121" s="5"/>
      <c r="E121" s="5"/>
      <c r="F121" s="5"/>
      <c r="G121" s="5"/>
      <c r="H121" s="5"/>
      <c r="I121" s="34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118"/>
    </row>
    <row r="122" spans="1:220" ht="18.75" x14ac:dyDescent="0.25">
      <c r="A122" s="117" t="s">
        <v>30</v>
      </c>
      <c r="B122" s="9" t="s">
        <v>28</v>
      </c>
      <c r="C122" s="9"/>
      <c r="D122" s="5"/>
      <c r="E122" s="5"/>
      <c r="F122" s="5"/>
      <c r="G122" s="5"/>
      <c r="H122" s="5"/>
      <c r="I122" s="34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118"/>
    </row>
    <row r="123" spans="1:220" ht="19.5" thickBot="1" x14ac:dyDescent="0.3">
      <c r="A123" s="126" t="s">
        <v>24</v>
      </c>
      <c r="B123" s="127"/>
      <c r="C123" s="127"/>
      <c r="D123" s="128"/>
      <c r="E123" s="128"/>
      <c r="F123" s="128"/>
      <c r="G123" s="128"/>
      <c r="H123" s="128"/>
      <c r="I123" s="154"/>
      <c r="J123" s="128"/>
      <c r="K123" s="128"/>
      <c r="L123" s="128"/>
      <c r="M123" s="128"/>
      <c r="N123" s="128"/>
      <c r="O123" s="128"/>
      <c r="P123" s="128"/>
      <c r="Q123" s="128"/>
      <c r="R123" s="128"/>
      <c r="S123" s="128"/>
      <c r="T123" s="128"/>
      <c r="U123" s="128"/>
      <c r="V123" s="128"/>
      <c r="W123" s="128"/>
      <c r="X123" s="128"/>
      <c r="Y123" s="155"/>
      <c r="Z123" s="155"/>
      <c r="AA123" s="155"/>
      <c r="AB123" s="155"/>
      <c r="AC123" s="155"/>
      <c r="AD123" s="155"/>
      <c r="AE123" s="155"/>
      <c r="AF123" s="155"/>
      <c r="AG123" s="155"/>
      <c r="AH123" s="155"/>
      <c r="AI123" s="155"/>
      <c r="AJ123" s="156"/>
    </row>
    <row r="124" spans="1:220" ht="23.25" x14ac:dyDescent="0.35">
      <c r="P124" s="32"/>
      <c r="Q124" s="32"/>
      <c r="R124" s="32"/>
      <c r="S124" s="32"/>
      <c r="T124" s="33"/>
    </row>
    <row r="125" spans="1:220" s="2" customFormat="1" x14ac:dyDescent="0.25">
      <c r="A125" s="43" t="s">
        <v>85</v>
      </c>
      <c r="B125" s="44" t="s">
        <v>86</v>
      </c>
      <c r="C125" s="44"/>
    </row>
    <row r="126" spans="1:220" s="2" customFormat="1" x14ac:dyDescent="0.25">
      <c r="A126" s="43" t="s">
        <v>87</v>
      </c>
      <c r="B126" s="45" t="s">
        <v>88</v>
      </c>
      <c r="C126" s="45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  <c r="CH126" s="3"/>
      <c r="CI126" s="3"/>
      <c r="CJ126" s="3"/>
      <c r="CK126" s="3"/>
      <c r="CL126" s="3"/>
      <c r="CM126" s="3"/>
      <c r="CN126" s="3"/>
      <c r="CO126" s="3"/>
      <c r="CP126" s="3"/>
      <c r="CQ126" s="3"/>
      <c r="CR126" s="3"/>
      <c r="CS126" s="3"/>
      <c r="CT126" s="3"/>
      <c r="CU126" s="3"/>
      <c r="CV126" s="3"/>
      <c r="CW126" s="3"/>
      <c r="CX126" s="3"/>
      <c r="CY126" s="3"/>
      <c r="CZ126" s="3"/>
      <c r="DA126" s="3"/>
      <c r="DB126" s="3"/>
      <c r="DC126" s="3"/>
      <c r="DD126" s="3"/>
      <c r="DE126" s="3"/>
      <c r="DF126" s="3"/>
      <c r="DG126" s="3"/>
      <c r="DH126" s="3"/>
      <c r="DI126" s="3"/>
      <c r="DJ126" s="3"/>
      <c r="DK126" s="3"/>
      <c r="DL126" s="3"/>
      <c r="DM126" s="3"/>
      <c r="DN126" s="3"/>
      <c r="DO126" s="3"/>
      <c r="DP126" s="3"/>
      <c r="DQ126" s="3"/>
      <c r="DR126" s="3"/>
      <c r="DS126" s="3"/>
      <c r="DT126" s="3"/>
      <c r="DU126" s="3"/>
      <c r="DV126" s="3"/>
      <c r="DW126" s="3"/>
      <c r="DX126" s="3"/>
      <c r="DY126" s="3"/>
      <c r="DZ126" s="3"/>
      <c r="EA126" s="3"/>
      <c r="EB126" s="3"/>
      <c r="EC126" s="3"/>
      <c r="ED126" s="3"/>
      <c r="EE126" s="3"/>
      <c r="EF126" s="3"/>
      <c r="EG126" s="3"/>
      <c r="EH126" s="3"/>
      <c r="EI126" s="3"/>
      <c r="EJ126" s="3"/>
      <c r="EK126" s="3"/>
      <c r="EL126" s="3"/>
      <c r="EM126" s="3"/>
      <c r="EN126" s="3"/>
      <c r="EO126" s="3"/>
      <c r="EP126" s="3"/>
      <c r="EQ126" s="3"/>
      <c r="ER126" s="3"/>
      <c r="ES126" s="3"/>
      <c r="ET126" s="3"/>
      <c r="EU126" s="3"/>
      <c r="EV126" s="3"/>
      <c r="EW126" s="3"/>
      <c r="EX126" s="3"/>
      <c r="EY126" s="3"/>
      <c r="EZ126" s="3"/>
      <c r="FA126" s="3"/>
      <c r="FB126" s="3"/>
      <c r="FC126" s="3"/>
      <c r="FD126" s="3"/>
      <c r="FE126" s="3"/>
      <c r="FF126" s="3"/>
      <c r="FG126" s="3"/>
      <c r="FH126" s="3"/>
      <c r="FI126" s="3"/>
      <c r="FJ126" s="3"/>
      <c r="FK126" s="3"/>
      <c r="FL126" s="3"/>
      <c r="FM126" s="3"/>
      <c r="FN126" s="3"/>
      <c r="FO126" s="3"/>
      <c r="FP126" s="3"/>
      <c r="FQ126" s="3"/>
      <c r="FR126" s="3"/>
      <c r="FS126" s="3"/>
      <c r="FT126" s="3"/>
      <c r="FU126" s="3"/>
      <c r="FV126" s="3"/>
      <c r="FW126" s="3"/>
      <c r="FX126" s="3"/>
      <c r="FY126" s="3"/>
      <c r="FZ126" s="3"/>
      <c r="GA126" s="3"/>
      <c r="GB126" s="3"/>
      <c r="GC126" s="3"/>
      <c r="GD126" s="3"/>
      <c r="GE126" s="3"/>
      <c r="GF126" s="3"/>
      <c r="GG126" s="3"/>
      <c r="GH126" s="3"/>
      <c r="GI126" s="3"/>
      <c r="GJ126" s="3"/>
      <c r="GK126" s="3"/>
      <c r="GL126" s="3"/>
      <c r="GM126" s="3"/>
      <c r="GN126" s="3"/>
      <c r="GO126" s="3"/>
      <c r="GP126" s="3"/>
      <c r="GQ126" s="3"/>
      <c r="GR126" s="3"/>
      <c r="GS126" s="3"/>
      <c r="GT126" s="3"/>
      <c r="GU126" s="3"/>
      <c r="GV126" s="3"/>
      <c r="GW126" s="3"/>
      <c r="GX126" s="3"/>
      <c r="GY126" s="3"/>
      <c r="GZ126" s="3"/>
      <c r="HA126" s="3"/>
      <c r="HB126" s="3"/>
      <c r="HC126" s="3"/>
      <c r="HD126" s="3"/>
      <c r="HE126" s="3"/>
      <c r="HF126" s="3"/>
      <c r="HG126" s="3"/>
      <c r="HH126" s="3"/>
      <c r="HI126" s="3"/>
      <c r="HJ126" s="3"/>
      <c r="HK126" s="3"/>
      <c r="HL126" s="3"/>
    </row>
    <row r="127" spans="1:220" s="2" customFormat="1" x14ac:dyDescent="0.25">
      <c r="A127" s="43" t="s">
        <v>89</v>
      </c>
      <c r="B127" s="44" t="s">
        <v>90</v>
      </c>
      <c r="C127" s="44"/>
    </row>
    <row r="128" spans="1:220" s="2" customFormat="1" ht="27" customHeight="1" x14ac:dyDescent="0.25">
      <c r="B128" s="44" t="s">
        <v>91</v>
      </c>
      <c r="C128" s="44"/>
    </row>
    <row r="129" spans="2:3" x14ac:dyDescent="0.25">
      <c r="B129" s="10"/>
      <c r="C129" s="10"/>
    </row>
  </sheetData>
  <mergeCells count="33">
    <mergeCell ref="A119:B119"/>
    <mergeCell ref="D15:I15"/>
    <mergeCell ref="B13:B15"/>
    <mergeCell ref="A13:A15"/>
    <mergeCell ref="J15:O15"/>
    <mergeCell ref="C13:C15"/>
    <mergeCell ref="Q16:Z16"/>
    <mergeCell ref="AA14:AE14"/>
    <mergeCell ref="AF14:AF15"/>
    <mergeCell ref="AG14:AG15"/>
    <mergeCell ref="Q13:AJ13"/>
    <mergeCell ref="Q14:U14"/>
    <mergeCell ref="W14:W15"/>
    <mergeCell ref="X14:X15"/>
    <mergeCell ref="Y14:Y15"/>
    <mergeCell ref="Z14:Z15"/>
    <mergeCell ref="AA16:AJ16"/>
    <mergeCell ref="AH14:AH15"/>
    <mergeCell ref="AG8:AJ8"/>
    <mergeCell ref="AI14:AI15"/>
    <mergeCell ref="AJ14:AJ15"/>
    <mergeCell ref="AH7:AJ7"/>
    <mergeCell ref="AH1:AJ1"/>
    <mergeCell ref="AH2:AJ2"/>
    <mergeCell ref="AH3:AJ3"/>
    <mergeCell ref="AH4:AJ4"/>
    <mergeCell ref="A10:AJ10"/>
    <mergeCell ref="A11:AJ11"/>
    <mergeCell ref="V14:V15"/>
    <mergeCell ref="D13:I14"/>
    <mergeCell ref="J13:O14"/>
    <mergeCell ref="P13:P15"/>
    <mergeCell ref="AH5:AK5"/>
  </mergeCells>
  <phoneticPr fontId="8" type="noConversion"/>
  <printOptions horizontalCentered="1"/>
  <pageMargins left="0.19685039370078741" right="0.19685039370078741" top="0.19685039370078741" bottom="0.19685039370078741" header="0" footer="0"/>
  <pageSetup paperSize="9" scale="36" fitToHeight="0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71"/>
  <sheetViews>
    <sheetView view="pageBreakPreview" zoomScale="60" zoomScaleNormal="60" workbookViewId="0">
      <selection activeCell="J44" sqref="J44"/>
    </sheetView>
  </sheetViews>
  <sheetFormatPr defaultRowHeight="15.75" x14ac:dyDescent="0.25"/>
  <cols>
    <col min="1" max="1" width="10.42578125" style="36" customWidth="1"/>
    <col min="2" max="2" width="50.85546875" style="4" customWidth="1"/>
    <col min="3" max="3" width="19.85546875" style="4" customWidth="1"/>
    <col min="4" max="4" width="25" style="4" customWidth="1"/>
    <col min="5" max="5" width="15.5703125" style="4" customWidth="1"/>
    <col min="6" max="6" width="15.7109375" style="4" customWidth="1"/>
    <col min="7" max="7" width="10.85546875" style="4" customWidth="1"/>
    <col min="8" max="8" width="7.5703125" style="4" customWidth="1"/>
    <col min="9" max="9" width="13.42578125" style="4" customWidth="1"/>
    <col min="10" max="10" width="14.140625" style="4" customWidth="1"/>
    <col min="11" max="11" width="9.28515625" style="4" customWidth="1"/>
    <col min="12" max="13" width="12" style="4" customWidth="1"/>
    <col min="14" max="14" width="11.5703125" style="4" customWidth="1"/>
    <col min="15" max="15" width="14.28515625" style="4" customWidth="1"/>
    <col min="16" max="16" width="16.7109375" style="4" customWidth="1"/>
    <col min="17" max="17" width="17.5703125" style="4" customWidth="1"/>
    <col min="18" max="18" width="19" style="4" customWidth="1"/>
    <col min="19" max="19" width="20.140625" style="4" customWidth="1"/>
    <col min="20" max="20" width="18.7109375" style="4" customWidth="1"/>
    <col min="21" max="21" width="6.7109375" style="4" customWidth="1"/>
    <col min="22" max="22" width="6.85546875" style="4" customWidth="1"/>
    <col min="23" max="23" width="21.5703125" style="4" customWidth="1"/>
    <col min="24" max="24" width="10.5703125" style="31" customWidth="1"/>
    <col min="25" max="25" width="10" style="31" customWidth="1"/>
    <col min="26" max="26" width="10.85546875" style="31" customWidth="1"/>
    <col min="27" max="27" width="12.42578125" style="31" customWidth="1"/>
  </cols>
  <sheetData>
    <row r="1" spans="1:27" ht="51" customHeight="1" x14ac:dyDescent="0.25">
      <c r="X1" s="170" t="s">
        <v>160</v>
      </c>
      <c r="Y1" s="170"/>
      <c r="Z1" s="170"/>
      <c r="AA1" s="170"/>
    </row>
    <row r="2" spans="1:27" ht="18.75" x14ac:dyDescent="0.3">
      <c r="X2" s="171" t="s">
        <v>12</v>
      </c>
      <c r="Y2" s="171"/>
      <c r="Z2" s="171"/>
      <c r="AA2" s="4"/>
    </row>
    <row r="3" spans="1:27" ht="18.75" x14ac:dyDescent="0.3">
      <c r="X3" s="171" t="s">
        <v>342</v>
      </c>
      <c r="Y3" s="171"/>
      <c r="Z3" s="171"/>
      <c r="AA3"/>
    </row>
    <row r="4" spans="1:27" ht="18.75" customHeight="1" x14ac:dyDescent="0.25">
      <c r="X4" s="172" t="s">
        <v>92</v>
      </c>
      <c r="Y4" s="172"/>
      <c r="Z4" s="172"/>
      <c r="AA4"/>
    </row>
    <row r="5" spans="1:27" ht="18.75" x14ac:dyDescent="0.25">
      <c r="X5" s="158" t="s">
        <v>343</v>
      </c>
      <c r="Y5" s="158"/>
      <c r="Z5" s="158"/>
      <c r="AA5" s="158"/>
    </row>
    <row r="6" spans="1:27" ht="18.75" x14ac:dyDescent="0.3">
      <c r="X6" s="60"/>
      <c r="Y6" s="61"/>
      <c r="Z6" s="61"/>
      <c r="AA6" s="61"/>
    </row>
    <row r="7" spans="1:27" ht="18.75" x14ac:dyDescent="0.25">
      <c r="X7" s="4"/>
      <c r="Y7" s="175" t="s">
        <v>13</v>
      </c>
      <c r="Z7" s="175"/>
      <c r="AA7" s="175"/>
    </row>
    <row r="8" spans="1:27" ht="18.75" x14ac:dyDescent="0.3">
      <c r="V8" s="29"/>
      <c r="W8" s="29"/>
      <c r="X8" s="173" t="s">
        <v>409</v>
      </c>
      <c r="Y8" s="173"/>
      <c r="Z8" s="173"/>
      <c r="AA8" s="173"/>
    </row>
    <row r="9" spans="1:27" ht="18.75" x14ac:dyDescent="0.3">
      <c r="X9" s="4"/>
      <c r="Y9" s="20"/>
      <c r="Z9" s="20"/>
      <c r="AA9" s="53" t="s">
        <v>14</v>
      </c>
    </row>
    <row r="10" spans="1:27" ht="22.5" x14ac:dyDescent="0.25">
      <c r="A10" s="163" t="s">
        <v>126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3"/>
      <c r="Z10" s="163"/>
      <c r="AA10" s="163"/>
    </row>
    <row r="11" spans="1:27" ht="22.5" x14ac:dyDescent="0.25">
      <c r="A11" s="163" t="s">
        <v>161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63"/>
      <c r="Z11" s="163"/>
      <c r="AA11" s="163"/>
    </row>
    <row r="12" spans="1:27" ht="16.5" thickBot="1" x14ac:dyDescent="0.3"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</row>
    <row r="13" spans="1:27" ht="58.5" customHeight="1" x14ac:dyDescent="0.25">
      <c r="A13" s="164" t="s">
        <v>0</v>
      </c>
      <c r="B13" s="166" t="s">
        <v>162</v>
      </c>
      <c r="C13" s="166" t="s">
        <v>163</v>
      </c>
      <c r="D13" s="186" t="s">
        <v>164</v>
      </c>
      <c r="E13" s="166" t="s">
        <v>165</v>
      </c>
      <c r="F13" s="166"/>
      <c r="G13" s="166"/>
      <c r="H13" s="180" t="s">
        <v>166</v>
      </c>
      <c r="I13" s="166" t="s">
        <v>167</v>
      </c>
      <c r="J13" s="166"/>
      <c r="K13" s="166" t="s">
        <v>168</v>
      </c>
      <c r="L13" s="166"/>
      <c r="M13" s="166"/>
      <c r="N13" s="166"/>
      <c r="O13" s="186" t="s">
        <v>169</v>
      </c>
      <c r="P13" s="166" t="s">
        <v>170</v>
      </c>
      <c r="Q13" s="166" t="s">
        <v>171</v>
      </c>
      <c r="R13" s="166"/>
      <c r="S13" s="166" t="s">
        <v>172</v>
      </c>
      <c r="T13" s="166"/>
      <c r="U13" s="166" t="s">
        <v>173</v>
      </c>
      <c r="V13" s="166"/>
      <c r="W13" s="166"/>
      <c r="X13" s="166" t="s">
        <v>174</v>
      </c>
      <c r="Y13" s="166"/>
      <c r="Z13" s="166"/>
      <c r="AA13" s="168"/>
    </row>
    <row r="14" spans="1:27" ht="48.75" customHeight="1" x14ac:dyDescent="0.25">
      <c r="A14" s="165"/>
      <c r="B14" s="167"/>
      <c r="C14" s="167"/>
      <c r="D14" s="187"/>
      <c r="E14" s="193" t="s">
        <v>175</v>
      </c>
      <c r="F14" s="193" t="s">
        <v>176</v>
      </c>
      <c r="G14" s="193" t="s">
        <v>177</v>
      </c>
      <c r="H14" s="181"/>
      <c r="I14" s="167" t="s">
        <v>178</v>
      </c>
      <c r="J14" s="167" t="s">
        <v>179</v>
      </c>
      <c r="K14" s="195" t="s">
        <v>180</v>
      </c>
      <c r="L14" s="195" t="s">
        <v>181</v>
      </c>
      <c r="M14" s="192" t="s">
        <v>182</v>
      </c>
      <c r="N14" s="195" t="s">
        <v>183</v>
      </c>
      <c r="O14" s="187"/>
      <c r="P14" s="167"/>
      <c r="Q14" s="167" t="s">
        <v>184</v>
      </c>
      <c r="R14" s="193" t="s">
        <v>185</v>
      </c>
      <c r="S14" s="167" t="s">
        <v>184</v>
      </c>
      <c r="T14" s="167" t="s">
        <v>185</v>
      </c>
      <c r="U14" s="192" t="s">
        <v>186</v>
      </c>
      <c r="V14" s="192" t="s">
        <v>187</v>
      </c>
      <c r="W14" s="193" t="s">
        <v>188</v>
      </c>
      <c r="X14" s="167" t="s">
        <v>189</v>
      </c>
      <c r="Y14" s="167"/>
      <c r="Z14" s="167" t="s">
        <v>190</v>
      </c>
      <c r="AA14" s="194"/>
    </row>
    <row r="15" spans="1:27" ht="58.5" customHeight="1" x14ac:dyDescent="0.25">
      <c r="A15" s="165"/>
      <c r="B15" s="167"/>
      <c r="C15" s="167"/>
      <c r="D15" s="187"/>
      <c r="E15" s="187"/>
      <c r="F15" s="187"/>
      <c r="G15" s="187"/>
      <c r="H15" s="181"/>
      <c r="I15" s="167"/>
      <c r="J15" s="167"/>
      <c r="K15" s="195"/>
      <c r="L15" s="195"/>
      <c r="M15" s="181"/>
      <c r="N15" s="195"/>
      <c r="O15" s="187"/>
      <c r="P15" s="167"/>
      <c r="Q15" s="167"/>
      <c r="R15" s="187"/>
      <c r="S15" s="167"/>
      <c r="T15" s="167"/>
      <c r="U15" s="181"/>
      <c r="V15" s="181"/>
      <c r="W15" s="187"/>
      <c r="X15" s="167"/>
      <c r="Y15" s="167"/>
      <c r="Z15" s="167"/>
      <c r="AA15" s="194"/>
    </row>
    <row r="16" spans="1:27" ht="238.5" customHeight="1" x14ac:dyDescent="0.25">
      <c r="A16" s="165"/>
      <c r="B16" s="167"/>
      <c r="C16" s="167"/>
      <c r="D16" s="188"/>
      <c r="E16" s="188"/>
      <c r="F16" s="188"/>
      <c r="G16" s="188"/>
      <c r="H16" s="182"/>
      <c r="I16" s="167"/>
      <c r="J16" s="167"/>
      <c r="K16" s="195"/>
      <c r="L16" s="195"/>
      <c r="M16" s="182"/>
      <c r="N16" s="195"/>
      <c r="O16" s="188"/>
      <c r="P16" s="167"/>
      <c r="Q16" s="167"/>
      <c r="R16" s="188"/>
      <c r="S16" s="167"/>
      <c r="T16" s="167"/>
      <c r="U16" s="182"/>
      <c r="V16" s="182"/>
      <c r="W16" s="188"/>
      <c r="X16" s="35" t="s">
        <v>191</v>
      </c>
      <c r="Y16" s="35" t="s">
        <v>192</v>
      </c>
      <c r="Z16" s="37" t="s">
        <v>193</v>
      </c>
      <c r="AA16" s="113" t="s">
        <v>194</v>
      </c>
    </row>
    <row r="17" spans="1:27" ht="140.25" customHeight="1" x14ac:dyDescent="0.25">
      <c r="A17" s="117" t="s">
        <v>15</v>
      </c>
      <c r="B17" s="9" t="s">
        <v>93</v>
      </c>
      <c r="C17" s="8" t="s">
        <v>195</v>
      </c>
      <c r="D17" s="8" t="s">
        <v>196</v>
      </c>
      <c r="E17" s="8">
        <v>22.72</v>
      </c>
      <c r="F17" s="12"/>
      <c r="G17" s="12">
        <v>24.12</v>
      </c>
      <c r="H17" s="62"/>
      <c r="I17" s="12">
        <v>2020</v>
      </c>
      <c r="J17" s="12">
        <v>2024</v>
      </c>
      <c r="K17" s="12"/>
      <c r="L17" s="12"/>
      <c r="M17" s="8"/>
      <c r="N17" s="12"/>
      <c r="O17" s="12"/>
      <c r="P17" s="12"/>
      <c r="Q17" s="7">
        <f>'П.1.1 '!V19</f>
        <v>139.85823105</v>
      </c>
      <c r="R17" s="12"/>
      <c r="S17" s="12"/>
      <c r="T17" s="12"/>
      <c r="U17" s="12"/>
      <c r="V17" s="12"/>
      <c r="W17" s="12"/>
      <c r="X17" s="12"/>
      <c r="Y17" s="12"/>
      <c r="Z17" s="12"/>
      <c r="AA17" s="149"/>
    </row>
    <row r="18" spans="1:27" ht="163.5" customHeight="1" x14ac:dyDescent="0.25">
      <c r="A18" s="117" t="s">
        <v>18</v>
      </c>
      <c r="B18" s="9" t="s">
        <v>17</v>
      </c>
      <c r="C18" s="8" t="s">
        <v>195</v>
      </c>
      <c r="D18" s="8" t="s">
        <v>197</v>
      </c>
      <c r="E18" s="8">
        <v>11.6</v>
      </c>
      <c r="F18" s="12"/>
      <c r="G18" s="12">
        <v>12.1</v>
      </c>
      <c r="H18" s="62"/>
      <c r="I18" s="12">
        <v>2020</v>
      </c>
      <c r="J18" s="12">
        <v>2024</v>
      </c>
      <c r="K18" s="12"/>
      <c r="L18" s="12"/>
      <c r="M18" s="8"/>
      <c r="N18" s="12"/>
      <c r="O18" s="12"/>
      <c r="P18" s="12"/>
      <c r="Q18" s="7">
        <f>'П.1.1 '!V23</f>
        <v>39.876237232800001</v>
      </c>
      <c r="R18" s="12"/>
      <c r="S18" s="12"/>
      <c r="T18" s="12"/>
      <c r="U18" s="12"/>
      <c r="V18" s="12"/>
      <c r="W18" s="12"/>
      <c r="X18" s="12"/>
      <c r="Y18" s="12"/>
      <c r="Z18" s="12"/>
      <c r="AA18" s="149"/>
    </row>
    <row r="19" spans="1:27" ht="143.25" customHeight="1" x14ac:dyDescent="0.25">
      <c r="A19" s="117" t="s">
        <v>20</v>
      </c>
      <c r="B19" s="9" t="s">
        <v>19</v>
      </c>
      <c r="C19" s="8" t="s">
        <v>195</v>
      </c>
      <c r="D19" s="8" t="s">
        <v>198</v>
      </c>
      <c r="E19" s="8">
        <v>3.71</v>
      </c>
      <c r="F19" s="12"/>
      <c r="G19" s="12">
        <v>9.2750000000000004</v>
      </c>
      <c r="H19" s="55"/>
      <c r="I19" s="12">
        <v>2020</v>
      </c>
      <c r="J19" s="12">
        <v>2024</v>
      </c>
      <c r="K19" s="12"/>
      <c r="L19" s="12"/>
      <c r="M19" s="8"/>
      <c r="N19" s="12"/>
      <c r="O19" s="12"/>
      <c r="P19" s="12"/>
      <c r="Q19" s="7">
        <f>'П.1.1 '!V28</f>
        <v>36.753489977199997</v>
      </c>
      <c r="R19" s="12"/>
      <c r="S19" s="12"/>
      <c r="T19" s="12"/>
      <c r="U19" s="12"/>
      <c r="V19" s="12"/>
      <c r="W19" s="12"/>
      <c r="X19" s="12"/>
      <c r="Y19" s="12"/>
      <c r="Z19" s="12"/>
      <c r="AA19" s="149"/>
    </row>
    <row r="20" spans="1:27" ht="185.25" customHeight="1" x14ac:dyDescent="0.25">
      <c r="A20" s="117" t="s">
        <v>21</v>
      </c>
      <c r="B20" s="9" t="s">
        <v>22</v>
      </c>
      <c r="C20" s="8" t="s">
        <v>195</v>
      </c>
      <c r="D20" s="8" t="s">
        <v>199</v>
      </c>
      <c r="E20" s="8">
        <v>6.22</v>
      </c>
      <c r="F20" s="12"/>
      <c r="G20" s="12">
        <v>11.08</v>
      </c>
      <c r="H20" s="55"/>
      <c r="I20" s="12">
        <v>2020</v>
      </c>
      <c r="J20" s="12">
        <v>2024</v>
      </c>
      <c r="K20" s="12"/>
      <c r="L20" s="12"/>
      <c r="M20" s="8"/>
      <c r="N20" s="12"/>
      <c r="O20" s="12"/>
      <c r="P20" s="12"/>
      <c r="Q20" s="7">
        <f>'П.1.1 '!V29</f>
        <v>45.737143362451206</v>
      </c>
      <c r="R20" s="12"/>
      <c r="S20" s="12"/>
      <c r="T20" s="12"/>
      <c r="U20" s="12"/>
      <c r="V20" s="12"/>
      <c r="W20" s="12"/>
      <c r="X20" s="12"/>
      <c r="Y20" s="12"/>
      <c r="Z20" s="12"/>
      <c r="AA20" s="149"/>
    </row>
    <row r="21" spans="1:27" ht="103.5" customHeight="1" x14ac:dyDescent="0.25">
      <c r="A21" s="117" t="s">
        <v>331</v>
      </c>
      <c r="B21" s="9" t="s">
        <v>332</v>
      </c>
      <c r="C21" s="8" t="s">
        <v>195</v>
      </c>
      <c r="D21" s="8" t="s">
        <v>356</v>
      </c>
      <c r="E21" s="8">
        <v>8</v>
      </c>
      <c r="F21" s="12"/>
      <c r="G21" s="12"/>
      <c r="H21" s="55"/>
      <c r="I21" s="12">
        <v>2024</v>
      </c>
      <c r="J21" s="12">
        <v>2025</v>
      </c>
      <c r="K21" s="12"/>
      <c r="L21" s="12"/>
      <c r="M21" s="8"/>
      <c r="N21" s="12"/>
      <c r="O21" s="12"/>
      <c r="P21" s="12"/>
      <c r="Q21" s="7">
        <f>'П.1.1 '!V39</f>
        <v>52.997</v>
      </c>
      <c r="R21" s="12"/>
      <c r="S21" s="12"/>
      <c r="T21" s="12"/>
      <c r="U21" s="12"/>
      <c r="V21" s="12"/>
      <c r="W21" s="12"/>
      <c r="X21" s="12"/>
      <c r="Y21" s="12"/>
      <c r="Z21" s="12"/>
      <c r="AA21" s="149"/>
    </row>
    <row r="22" spans="1:27" ht="72.75" customHeight="1" x14ac:dyDescent="0.25">
      <c r="A22" s="117" t="s">
        <v>23</v>
      </c>
      <c r="B22" s="9" t="s">
        <v>137</v>
      </c>
      <c r="C22" s="8" t="s">
        <v>195</v>
      </c>
      <c r="D22" s="8" t="s">
        <v>200</v>
      </c>
      <c r="E22" s="8">
        <v>50</v>
      </c>
      <c r="F22" s="12"/>
      <c r="G22" s="12">
        <f>10.8*2</f>
        <v>21.6</v>
      </c>
      <c r="H22" s="55"/>
      <c r="I22" s="8">
        <v>2019</v>
      </c>
      <c r="J22" s="8">
        <v>2024</v>
      </c>
      <c r="K22" s="12"/>
      <c r="L22" s="12"/>
      <c r="M22" s="8"/>
      <c r="N22" s="12"/>
      <c r="O22" s="12"/>
      <c r="P22" s="12"/>
      <c r="Q22" s="7">
        <f>'П.1.1 '!V40</f>
        <v>474.23208279467997</v>
      </c>
      <c r="R22" s="12"/>
      <c r="S22" s="12"/>
      <c r="T22" s="12"/>
      <c r="U22" s="12"/>
      <c r="V22" s="12"/>
      <c r="W22" s="12"/>
      <c r="X22" s="12"/>
      <c r="Y22" s="12"/>
      <c r="Z22" s="12"/>
      <c r="AA22" s="149"/>
    </row>
    <row r="23" spans="1:27" ht="157.5" customHeight="1" x14ac:dyDescent="0.25">
      <c r="A23" s="117" t="s">
        <v>329</v>
      </c>
      <c r="B23" s="9" t="s">
        <v>349</v>
      </c>
      <c r="C23" s="8" t="s">
        <v>195</v>
      </c>
      <c r="D23" s="8" t="s">
        <v>200</v>
      </c>
      <c r="E23" s="8">
        <v>0.25</v>
      </c>
      <c r="F23" s="12"/>
      <c r="G23" s="12">
        <v>0.51</v>
      </c>
      <c r="H23" s="55"/>
      <c r="I23" s="8">
        <v>2023</v>
      </c>
      <c r="J23" s="8">
        <v>2024</v>
      </c>
      <c r="K23" s="12"/>
      <c r="L23" s="12"/>
      <c r="M23" s="8"/>
      <c r="N23" s="12"/>
      <c r="O23" s="12"/>
      <c r="P23" s="12"/>
      <c r="Q23" s="7">
        <f>'П.1.1 '!V41</f>
        <v>2.0748785299999999</v>
      </c>
      <c r="R23" s="12"/>
      <c r="S23" s="12"/>
      <c r="T23" s="12"/>
      <c r="U23" s="12"/>
      <c r="V23" s="12"/>
      <c r="W23" s="12"/>
      <c r="X23" s="12"/>
      <c r="Y23" s="12"/>
      <c r="Z23" s="12"/>
      <c r="AA23" s="149"/>
    </row>
    <row r="24" spans="1:27" ht="61.5" customHeight="1" x14ac:dyDescent="0.25">
      <c r="A24" s="117" t="s">
        <v>404</v>
      </c>
      <c r="B24" s="91" t="s">
        <v>414</v>
      </c>
      <c r="C24" s="8" t="s">
        <v>195</v>
      </c>
      <c r="D24" s="8" t="s">
        <v>407</v>
      </c>
      <c r="E24" s="8">
        <v>32</v>
      </c>
      <c r="F24" s="12"/>
      <c r="G24" s="12"/>
      <c r="H24" s="55"/>
      <c r="I24" s="8">
        <v>2024</v>
      </c>
      <c r="J24" s="8">
        <v>2029</v>
      </c>
      <c r="K24" s="12"/>
      <c r="L24" s="12"/>
      <c r="M24" s="8"/>
      <c r="N24" s="12"/>
      <c r="O24" s="12"/>
      <c r="P24" s="12"/>
      <c r="Q24" s="7">
        <f>'П.1.1 '!V44</f>
        <v>1.5</v>
      </c>
      <c r="R24" s="12"/>
      <c r="S24" s="12"/>
      <c r="T24" s="12"/>
      <c r="U24" s="12"/>
      <c r="V24" s="12"/>
      <c r="W24" s="12"/>
      <c r="X24" s="12"/>
      <c r="Y24" s="12"/>
      <c r="Z24" s="12"/>
      <c r="AA24" s="149"/>
    </row>
    <row r="25" spans="1:27" ht="126.75" customHeight="1" x14ac:dyDescent="0.25">
      <c r="A25" s="117" t="s">
        <v>420</v>
      </c>
      <c r="B25" s="91" t="str">
        <f>'П.1.1 '!B45</f>
        <v>Реконструкция электрических сетей  0,4-10(6)кВ в городе Тайшете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25" s="8" t="s">
        <v>195</v>
      </c>
      <c r="D25" s="8" t="s">
        <v>432</v>
      </c>
      <c r="E25" s="8">
        <v>2</v>
      </c>
      <c r="F25" s="12"/>
      <c r="G25" s="12"/>
      <c r="H25" s="55"/>
      <c r="I25" s="8">
        <v>2024</v>
      </c>
      <c r="J25" s="8">
        <v>2024</v>
      </c>
      <c r="K25" s="12"/>
      <c r="L25" s="12"/>
      <c r="M25" s="8"/>
      <c r="N25" s="12"/>
      <c r="O25" s="12"/>
      <c r="P25" s="12"/>
      <c r="Q25" s="7">
        <f>'П.1.1 '!V45</f>
        <v>4.4000000000000004</v>
      </c>
      <c r="R25" s="12"/>
      <c r="S25" s="12"/>
      <c r="T25" s="12"/>
      <c r="U25" s="12"/>
      <c r="V25" s="12"/>
      <c r="W25" s="12"/>
      <c r="X25" s="12"/>
      <c r="Y25" s="12"/>
      <c r="Z25" s="12"/>
      <c r="AA25" s="149"/>
    </row>
    <row r="26" spans="1:27" s="1" customFormat="1" ht="43.5" customHeight="1" x14ac:dyDescent="0.25">
      <c r="A26" s="117" t="s">
        <v>38</v>
      </c>
      <c r="B26" s="9" t="s">
        <v>37</v>
      </c>
      <c r="C26" s="8" t="s">
        <v>195</v>
      </c>
      <c r="D26" s="8"/>
      <c r="E26" s="12"/>
      <c r="F26" s="12"/>
      <c r="G26" s="12"/>
      <c r="H26" s="55"/>
      <c r="I26" s="12">
        <v>2020</v>
      </c>
      <c r="J26" s="12">
        <v>2024</v>
      </c>
      <c r="K26" s="12"/>
      <c r="L26" s="12"/>
      <c r="M26" s="8"/>
      <c r="N26" s="8"/>
      <c r="O26" s="12"/>
      <c r="P26" s="12"/>
      <c r="Q26" s="7">
        <f>'П.1.1 '!V60</f>
        <v>120</v>
      </c>
      <c r="R26" s="12"/>
      <c r="S26" s="12"/>
      <c r="T26" s="12"/>
      <c r="U26" s="12"/>
      <c r="V26" s="12"/>
      <c r="W26" s="12"/>
      <c r="X26" s="12"/>
      <c r="Y26" s="12"/>
      <c r="Z26" s="12"/>
      <c r="AA26" s="149"/>
    </row>
    <row r="27" spans="1:27" s="1" customFormat="1" ht="41.25" customHeight="1" x14ac:dyDescent="0.25">
      <c r="A27" s="117" t="s">
        <v>335</v>
      </c>
      <c r="B27" s="9" t="str">
        <f>'П.1.1 '!B61</f>
        <v>Программное обеспечение</v>
      </c>
      <c r="C27" s="8" t="s">
        <v>195</v>
      </c>
      <c r="D27" s="8"/>
      <c r="E27" s="12"/>
      <c r="F27" s="12"/>
      <c r="G27" s="12"/>
      <c r="H27" s="55"/>
      <c r="I27" s="12">
        <v>2024</v>
      </c>
      <c r="J27" s="12">
        <v>2024</v>
      </c>
      <c r="K27" s="12"/>
      <c r="L27" s="12"/>
      <c r="M27" s="8"/>
      <c r="N27" s="8"/>
      <c r="O27" s="12"/>
      <c r="P27" s="12"/>
      <c r="Q27" s="7">
        <f>'П.1.1 '!V61</f>
        <v>15.399999999999999</v>
      </c>
      <c r="R27" s="12"/>
      <c r="S27" s="12"/>
      <c r="T27" s="12"/>
      <c r="U27" s="12"/>
      <c r="V27" s="12"/>
      <c r="W27" s="12"/>
      <c r="X27" s="12"/>
      <c r="Y27" s="12"/>
      <c r="Z27" s="12"/>
      <c r="AA27" s="149"/>
    </row>
    <row r="28" spans="1:27" s="1" customFormat="1" ht="45" customHeight="1" x14ac:dyDescent="0.25">
      <c r="A28" s="117" t="s">
        <v>336</v>
      </c>
      <c r="B28" s="9" t="str">
        <f>'П.1.1 '!B62</f>
        <v>Ремонт производственных баз АО "БЭСК"</v>
      </c>
      <c r="C28" s="8" t="s">
        <v>195</v>
      </c>
      <c r="D28" s="8"/>
      <c r="E28" s="12"/>
      <c r="F28" s="12"/>
      <c r="G28" s="12"/>
      <c r="H28" s="55"/>
      <c r="I28" s="12">
        <v>2024</v>
      </c>
      <c r="J28" s="12">
        <v>2024</v>
      </c>
      <c r="K28" s="12"/>
      <c r="L28" s="12"/>
      <c r="M28" s="8"/>
      <c r="N28" s="8"/>
      <c r="O28" s="12"/>
      <c r="P28" s="12"/>
      <c r="Q28" s="7">
        <f>'П.1.1 '!V62</f>
        <v>17.384</v>
      </c>
      <c r="R28" s="12"/>
      <c r="S28" s="12"/>
      <c r="T28" s="12"/>
      <c r="U28" s="12"/>
      <c r="V28" s="12"/>
      <c r="W28" s="12"/>
      <c r="X28" s="12"/>
      <c r="Y28" s="12"/>
      <c r="Z28" s="12"/>
      <c r="AA28" s="149"/>
    </row>
    <row r="29" spans="1:27" s="1" customFormat="1" ht="43.5" customHeight="1" x14ac:dyDescent="0.25">
      <c r="A29" s="117" t="s">
        <v>401</v>
      </c>
      <c r="B29" s="9" t="str">
        <f>'П.1.1 '!B63</f>
        <v>Приобретение инструмента и инвентаря</v>
      </c>
      <c r="C29" s="8" t="s">
        <v>195</v>
      </c>
      <c r="D29" s="8"/>
      <c r="E29" s="12"/>
      <c r="F29" s="12"/>
      <c r="G29" s="12"/>
      <c r="H29" s="55"/>
      <c r="I29" s="12">
        <v>2024</v>
      </c>
      <c r="J29" s="12">
        <v>2024</v>
      </c>
      <c r="K29" s="12"/>
      <c r="L29" s="12"/>
      <c r="M29" s="8"/>
      <c r="N29" s="8"/>
      <c r="O29" s="12"/>
      <c r="P29" s="12"/>
      <c r="Q29" s="7">
        <f>'П.1.1 '!V63</f>
        <v>2.2149610000000002</v>
      </c>
      <c r="R29" s="12"/>
      <c r="S29" s="12"/>
      <c r="T29" s="12"/>
      <c r="U29" s="12"/>
      <c r="V29" s="12"/>
      <c r="W29" s="12"/>
      <c r="X29" s="12"/>
      <c r="Y29" s="12"/>
      <c r="Z29" s="12"/>
      <c r="AA29" s="149"/>
    </row>
    <row r="30" spans="1:27" s="1" customFormat="1" ht="43.5" customHeight="1" x14ac:dyDescent="0.25">
      <c r="A30" s="117" t="s">
        <v>433</v>
      </c>
      <c r="B30" s="9" t="str">
        <f>'П.1.1 '!B64</f>
        <v>Приобретение тренажеров-манекенов для отработки СЛР</v>
      </c>
      <c r="C30" s="8" t="s">
        <v>195</v>
      </c>
      <c r="D30" s="8"/>
      <c r="E30" s="12"/>
      <c r="F30" s="12"/>
      <c r="G30" s="12"/>
      <c r="H30" s="55"/>
      <c r="I30" s="12">
        <v>2024</v>
      </c>
      <c r="J30" s="12">
        <v>2024</v>
      </c>
      <c r="K30" s="12"/>
      <c r="L30" s="12"/>
      <c r="M30" s="8"/>
      <c r="N30" s="8"/>
      <c r="O30" s="12"/>
      <c r="P30" s="12"/>
      <c r="Q30" s="7">
        <f>'П.1.1 '!V64</f>
        <v>1.1000000000000001</v>
      </c>
      <c r="R30" s="12"/>
      <c r="S30" s="12"/>
      <c r="T30" s="12"/>
      <c r="U30" s="12"/>
      <c r="V30" s="12"/>
      <c r="W30" s="12"/>
      <c r="X30" s="12"/>
      <c r="Y30" s="12"/>
      <c r="Z30" s="12"/>
      <c r="AA30" s="149"/>
    </row>
    <row r="31" spans="1:27" ht="220.5" customHeight="1" x14ac:dyDescent="0.25">
      <c r="A31" s="117" t="s">
        <v>41</v>
      </c>
      <c r="B31" s="9" t="s">
        <v>104</v>
      </c>
      <c r="C31" s="8" t="s">
        <v>195</v>
      </c>
      <c r="D31" s="8" t="s">
        <v>213</v>
      </c>
      <c r="E31" s="12"/>
      <c r="F31" s="12"/>
      <c r="G31" s="12"/>
      <c r="H31" s="55"/>
      <c r="I31" s="8">
        <v>2020</v>
      </c>
      <c r="J31" s="8">
        <v>2024</v>
      </c>
      <c r="K31" s="12"/>
      <c r="L31" s="12"/>
      <c r="M31" s="8"/>
      <c r="N31" s="12"/>
      <c r="O31" s="12"/>
      <c r="P31" s="12"/>
      <c r="Q31" s="7">
        <f>'П.1.1 '!V68</f>
        <v>72.057708480000002</v>
      </c>
      <c r="R31" s="12"/>
      <c r="S31" s="12"/>
      <c r="T31" s="12"/>
      <c r="U31" s="12"/>
      <c r="V31" s="12"/>
      <c r="W31" s="12"/>
      <c r="X31" s="12"/>
      <c r="Y31" s="12"/>
      <c r="Z31" s="12"/>
      <c r="AA31" s="149"/>
    </row>
    <row r="32" spans="1:27" ht="82.9" customHeight="1" x14ac:dyDescent="0.25">
      <c r="A32" s="117" t="s">
        <v>43</v>
      </c>
      <c r="B32" s="9" t="s">
        <v>42</v>
      </c>
      <c r="C32" s="8" t="s">
        <v>195</v>
      </c>
      <c r="D32" s="8" t="s">
        <v>201</v>
      </c>
      <c r="E32" s="12">
        <v>32</v>
      </c>
      <c r="F32" s="12"/>
      <c r="G32" s="12">
        <v>6.4</v>
      </c>
      <c r="H32" s="55"/>
      <c r="I32" s="8">
        <v>2015</v>
      </c>
      <c r="J32" s="8">
        <v>2020</v>
      </c>
      <c r="K32" s="12"/>
      <c r="L32" s="12"/>
      <c r="M32" s="8"/>
      <c r="N32" s="12"/>
      <c r="O32" s="12"/>
      <c r="P32" s="12"/>
      <c r="Q32" s="7">
        <f>'П.1.1 '!V69</f>
        <v>134.5005745</v>
      </c>
      <c r="R32" s="12"/>
      <c r="S32" s="12"/>
      <c r="T32" s="12"/>
      <c r="U32" s="12"/>
      <c r="V32" s="12"/>
      <c r="W32" s="12"/>
      <c r="X32" s="12"/>
      <c r="Y32" s="12"/>
      <c r="Z32" s="12"/>
      <c r="AA32" s="149"/>
    </row>
    <row r="33" spans="1:27" ht="100.9" customHeight="1" x14ac:dyDescent="0.25">
      <c r="A33" s="117" t="s">
        <v>105</v>
      </c>
      <c r="B33" s="9" t="s">
        <v>48</v>
      </c>
      <c r="C33" s="8" t="s">
        <v>195</v>
      </c>
      <c r="D33" s="8" t="s">
        <v>201</v>
      </c>
      <c r="E33" s="12"/>
      <c r="F33" s="12"/>
      <c r="G33" s="12">
        <v>7.15</v>
      </c>
      <c r="H33" s="55"/>
      <c r="I33" s="8">
        <v>2020</v>
      </c>
      <c r="J33" s="8">
        <v>2021</v>
      </c>
      <c r="K33" s="12"/>
      <c r="L33" s="12"/>
      <c r="M33" s="8"/>
      <c r="N33" s="12"/>
      <c r="O33" s="12"/>
      <c r="P33" s="12"/>
      <c r="Q33" s="7">
        <f>'П.1.1 '!V70</f>
        <v>44.551832106000006</v>
      </c>
      <c r="R33" s="12"/>
      <c r="S33" s="12"/>
      <c r="T33" s="12"/>
      <c r="U33" s="12"/>
      <c r="V33" s="12"/>
      <c r="W33" s="12"/>
      <c r="X33" s="12"/>
      <c r="Y33" s="12"/>
      <c r="Z33" s="12"/>
      <c r="AA33" s="149"/>
    </row>
    <row r="34" spans="1:27" ht="71.25" customHeight="1" x14ac:dyDescent="0.25">
      <c r="A34" s="117" t="s">
        <v>44</v>
      </c>
      <c r="B34" s="9" t="s">
        <v>234</v>
      </c>
      <c r="C34" s="8" t="s">
        <v>195</v>
      </c>
      <c r="D34" s="8" t="s">
        <v>231</v>
      </c>
      <c r="E34" s="12"/>
      <c r="F34" s="12"/>
      <c r="G34" s="12">
        <v>33.65</v>
      </c>
      <c r="H34" s="55"/>
      <c r="I34" s="8">
        <v>2022</v>
      </c>
      <c r="J34" s="8">
        <v>2026</v>
      </c>
      <c r="K34" s="12"/>
      <c r="L34" s="12"/>
      <c r="M34" s="8"/>
      <c r="N34" s="12"/>
      <c r="O34" s="12"/>
      <c r="P34" s="12"/>
      <c r="Q34" s="7">
        <f>'П.1.1 '!V71</f>
        <v>94.340891999999997</v>
      </c>
      <c r="R34" s="12"/>
      <c r="S34" s="12"/>
      <c r="T34" s="12"/>
      <c r="U34" s="12"/>
      <c r="V34" s="12"/>
      <c r="W34" s="12"/>
      <c r="X34" s="12"/>
      <c r="Y34" s="12"/>
      <c r="Z34" s="12"/>
      <c r="AA34" s="149"/>
    </row>
    <row r="35" spans="1:27" ht="99" customHeight="1" x14ac:dyDescent="0.25">
      <c r="A35" s="117" t="s">
        <v>45</v>
      </c>
      <c r="B35" s="68" t="s">
        <v>305</v>
      </c>
      <c r="C35" s="8" t="s">
        <v>195</v>
      </c>
      <c r="D35" s="8" t="s">
        <v>202</v>
      </c>
      <c r="E35" s="12">
        <v>6.08</v>
      </c>
      <c r="F35" s="12"/>
      <c r="G35" s="12">
        <v>25.75</v>
      </c>
      <c r="H35" s="55"/>
      <c r="I35" s="8">
        <v>2020</v>
      </c>
      <c r="J35" s="8">
        <v>2024</v>
      </c>
      <c r="K35" s="12"/>
      <c r="L35" s="12"/>
      <c r="M35" s="8"/>
      <c r="N35" s="12"/>
      <c r="O35" s="12"/>
      <c r="P35" s="12"/>
      <c r="Q35" s="7">
        <f>'П.1.1 '!V72</f>
        <v>127.46281819999999</v>
      </c>
      <c r="R35" s="12"/>
      <c r="S35" s="12"/>
      <c r="T35" s="12"/>
      <c r="U35" s="12"/>
      <c r="V35" s="12"/>
      <c r="W35" s="12"/>
      <c r="X35" s="12"/>
      <c r="Y35" s="12"/>
      <c r="Z35" s="12"/>
      <c r="AA35" s="149"/>
    </row>
    <row r="36" spans="1:27" ht="72" customHeight="1" x14ac:dyDescent="0.25">
      <c r="A36" s="117" t="s">
        <v>46</v>
      </c>
      <c r="B36" s="9" t="s">
        <v>106</v>
      </c>
      <c r="C36" s="8" t="s">
        <v>195</v>
      </c>
      <c r="D36" s="8" t="s">
        <v>200</v>
      </c>
      <c r="E36" s="12">
        <v>6.2</v>
      </c>
      <c r="F36" s="12"/>
      <c r="G36" s="12">
        <v>6</v>
      </c>
      <c r="H36" s="55"/>
      <c r="I36" s="8">
        <v>2020</v>
      </c>
      <c r="J36" s="8">
        <v>2024</v>
      </c>
      <c r="K36" s="12"/>
      <c r="L36" s="12"/>
      <c r="M36" s="8"/>
      <c r="N36" s="12"/>
      <c r="O36" s="12"/>
      <c r="P36" s="12"/>
      <c r="Q36" s="7">
        <f>'П.1.1 '!V79</f>
        <v>31.077098918100006</v>
      </c>
      <c r="R36" s="12"/>
      <c r="S36" s="12"/>
      <c r="T36" s="12"/>
      <c r="U36" s="12"/>
      <c r="V36" s="12"/>
      <c r="W36" s="12"/>
      <c r="X36" s="12"/>
      <c r="Y36" s="12"/>
      <c r="Z36" s="12"/>
      <c r="AA36" s="149"/>
    </row>
    <row r="37" spans="1:27" ht="55.5" customHeight="1" x14ac:dyDescent="0.25">
      <c r="A37" s="117" t="s">
        <v>47</v>
      </c>
      <c r="B37" s="9" t="s">
        <v>50</v>
      </c>
      <c r="C37" s="8" t="s">
        <v>195</v>
      </c>
      <c r="D37" s="8" t="s">
        <v>196</v>
      </c>
      <c r="E37" s="12">
        <v>3.95</v>
      </c>
      <c r="F37" s="12"/>
      <c r="G37" s="12">
        <v>10.92</v>
      </c>
      <c r="H37" s="55"/>
      <c r="I37" s="8">
        <v>2020</v>
      </c>
      <c r="J37" s="8">
        <v>2024</v>
      </c>
      <c r="K37" s="12"/>
      <c r="L37" s="12"/>
      <c r="M37" s="8"/>
      <c r="N37" s="12"/>
      <c r="O37" s="12"/>
      <c r="P37" s="12"/>
      <c r="Q37" s="7">
        <f>'П.1.1 '!V83</f>
        <v>33.542553826019201</v>
      </c>
      <c r="R37" s="12"/>
      <c r="S37" s="12"/>
      <c r="T37" s="12"/>
      <c r="U37" s="12"/>
      <c r="V37" s="12"/>
      <c r="W37" s="12"/>
      <c r="X37" s="12"/>
      <c r="Y37" s="12"/>
      <c r="Z37" s="12"/>
      <c r="AA37" s="149"/>
    </row>
    <row r="38" spans="1:27" ht="63" customHeight="1" x14ac:dyDescent="0.25">
      <c r="A38" s="117" t="s">
        <v>49</v>
      </c>
      <c r="B38" s="9" t="s">
        <v>94</v>
      </c>
      <c r="C38" s="8" t="s">
        <v>195</v>
      </c>
      <c r="D38" s="8" t="s">
        <v>203</v>
      </c>
      <c r="E38" s="12">
        <v>3.28</v>
      </c>
      <c r="F38" s="12"/>
      <c r="G38" s="12">
        <v>26.74</v>
      </c>
      <c r="H38" s="55"/>
      <c r="I38" s="8">
        <v>2020</v>
      </c>
      <c r="J38" s="8">
        <v>2024</v>
      </c>
      <c r="K38" s="12"/>
      <c r="L38" s="12"/>
      <c r="M38" s="8"/>
      <c r="N38" s="8"/>
      <c r="O38" s="12"/>
      <c r="P38" s="12"/>
      <c r="Q38" s="7">
        <f>'П.1.1 '!V85</f>
        <v>132.85427630480001</v>
      </c>
      <c r="R38" s="12"/>
      <c r="S38" s="12"/>
      <c r="T38" s="12"/>
      <c r="U38" s="12"/>
      <c r="V38" s="12"/>
      <c r="W38" s="12"/>
      <c r="X38" s="12"/>
      <c r="Y38" s="12"/>
      <c r="Z38" s="12"/>
      <c r="AA38" s="149"/>
    </row>
    <row r="39" spans="1:27" s="1" customFormat="1" ht="60.75" customHeight="1" x14ac:dyDescent="0.25">
      <c r="A39" s="117" t="s">
        <v>53</v>
      </c>
      <c r="B39" s="9" t="s">
        <v>51</v>
      </c>
      <c r="C39" s="8" t="s">
        <v>195</v>
      </c>
      <c r="D39" s="8" t="s">
        <v>204</v>
      </c>
      <c r="E39" s="12">
        <v>3.36</v>
      </c>
      <c r="F39" s="12"/>
      <c r="G39" s="12">
        <v>10.87</v>
      </c>
      <c r="H39" s="55"/>
      <c r="I39" s="8">
        <v>2020</v>
      </c>
      <c r="J39" s="8">
        <v>2024</v>
      </c>
      <c r="K39" s="12"/>
      <c r="L39" s="12"/>
      <c r="M39" s="8"/>
      <c r="N39" s="8"/>
      <c r="O39" s="12"/>
      <c r="P39" s="12"/>
      <c r="Q39" s="7">
        <f>'П.1.1 '!V88</f>
        <v>35.484874813651203</v>
      </c>
      <c r="R39" s="12"/>
      <c r="S39" s="12"/>
      <c r="T39" s="12"/>
      <c r="U39" s="12"/>
      <c r="V39" s="12"/>
      <c r="W39" s="12"/>
      <c r="X39" s="12"/>
      <c r="Y39" s="12"/>
      <c r="Z39" s="12"/>
      <c r="AA39" s="149"/>
    </row>
    <row r="40" spans="1:27" s="1" customFormat="1" ht="51" customHeight="1" x14ac:dyDescent="0.25">
      <c r="A40" s="117" t="s">
        <v>54</v>
      </c>
      <c r="B40" s="9" t="s">
        <v>52</v>
      </c>
      <c r="C40" s="8" t="s">
        <v>195</v>
      </c>
      <c r="D40" s="8" t="s">
        <v>198</v>
      </c>
      <c r="E40" s="12">
        <v>2.23</v>
      </c>
      <c r="F40" s="12"/>
      <c r="G40" s="12">
        <v>12.67</v>
      </c>
      <c r="H40" s="55"/>
      <c r="I40" s="8">
        <v>2020</v>
      </c>
      <c r="J40" s="8">
        <v>2024</v>
      </c>
      <c r="K40" s="12"/>
      <c r="L40" s="12"/>
      <c r="M40" s="8"/>
      <c r="N40" s="8"/>
      <c r="O40" s="12"/>
      <c r="P40" s="12"/>
      <c r="Q40" s="7">
        <f>'П.1.1 '!V92</f>
        <v>41.074494134952005</v>
      </c>
      <c r="R40" s="12"/>
      <c r="S40" s="12"/>
      <c r="T40" s="12"/>
      <c r="U40" s="12"/>
      <c r="V40" s="12"/>
      <c r="W40" s="12"/>
      <c r="X40" s="12"/>
      <c r="Y40" s="12"/>
      <c r="Z40" s="12"/>
      <c r="AA40" s="149"/>
    </row>
    <row r="41" spans="1:27" s="1" customFormat="1" ht="57.75" customHeight="1" x14ac:dyDescent="0.25">
      <c r="A41" s="117" t="s">
        <v>56</v>
      </c>
      <c r="B41" s="9" t="s">
        <v>55</v>
      </c>
      <c r="C41" s="8" t="s">
        <v>195</v>
      </c>
      <c r="D41" s="8" t="s">
        <v>196</v>
      </c>
      <c r="E41" s="12">
        <v>8.57</v>
      </c>
      <c r="F41" s="12"/>
      <c r="G41" s="12">
        <v>17.88</v>
      </c>
      <c r="H41" s="55"/>
      <c r="I41" s="8">
        <v>2020</v>
      </c>
      <c r="J41" s="8">
        <v>2024</v>
      </c>
      <c r="K41" s="12"/>
      <c r="L41" s="12"/>
      <c r="M41" s="8"/>
      <c r="N41" s="8"/>
      <c r="O41" s="12"/>
      <c r="P41" s="12"/>
      <c r="Q41" s="7">
        <f>'П.1.1 '!V94</f>
        <v>75.257040423784005</v>
      </c>
      <c r="R41" s="12"/>
      <c r="S41" s="12"/>
      <c r="T41" s="12"/>
      <c r="U41" s="12"/>
      <c r="V41" s="12"/>
      <c r="W41" s="12"/>
      <c r="X41" s="12"/>
      <c r="Y41" s="12"/>
      <c r="Z41" s="12"/>
      <c r="AA41" s="149"/>
    </row>
    <row r="42" spans="1:27" s="1" customFormat="1" ht="64.900000000000006" customHeight="1" x14ac:dyDescent="0.25">
      <c r="A42" s="117" t="s">
        <v>57</v>
      </c>
      <c r="B42" s="9" t="s">
        <v>135</v>
      </c>
      <c r="C42" s="8" t="s">
        <v>195</v>
      </c>
      <c r="D42" s="8" t="s">
        <v>196</v>
      </c>
      <c r="E42" s="12">
        <v>12.6</v>
      </c>
      <c r="F42" s="12"/>
      <c r="G42" s="12">
        <f>2*0.4</f>
        <v>0.8</v>
      </c>
      <c r="H42" s="55"/>
      <c r="I42" s="8">
        <v>2019</v>
      </c>
      <c r="J42" s="8">
        <v>2027</v>
      </c>
      <c r="K42" s="12"/>
      <c r="L42" s="12"/>
      <c r="M42" s="8"/>
      <c r="N42" s="8"/>
      <c r="O42" s="12"/>
      <c r="P42" s="12"/>
      <c r="Q42" s="7">
        <f>'П.1.1 '!V97</f>
        <v>6.7</v>
      </c>
      <c r="R42" s="12"/>
      <c r="S42" s="12"/>
      <c r="T42" s="12"/>
      <c r="U42" s="12"/>
      <c r="V42" s="12"/>
      <c r="W42" s="12"/>
      <c r="X42" s="12"/>
      <c r="Y42" s="12"/>
      <c r="Z42" s="12"/>
      <c r="AA42" s="149"/>
    </row>
    <row r="43" spans="1:27" s="1" customFormat="1" ht="60.75" customHeight="1" x14ac:dyDescent="0.25">
      <c r="A43" s="117" t="s">
        <v>222</v>
      </c>
      <c r="B43" s="9" t="s">
        <v>223</v>
      </c>
      <c r="C43" s="8" t="s">
        <v>195</v>
      </c>
      <c r="D43" s="8" t="s">
        <v>233</v>
      </c>
      <c r="E43" s="12"/>
      <c r="F43" s="12"/>
      <c r="G43" s="12">
        <v>3.55</v>
      </c>
      <c r="H43" s="55"/>
      <c r="I43" s="8">
        <v>2022</v>
      </c>
      <c r="J43" s="8">
        <v>2022</v>
      </c>
      <c r="K43" s="12"/>
      <c r="L43" s="12"/>
      <c r="M43" s="8"/>
      <c r="N43" s="8"/>
      <c r="O43" s="12"/>
      <c r="P43" s="12"/>
      <c r="Q43" s="7">
        <f>'П.1.1 '!V98</f>
        <v>7.5810000000000004</v>
      </c>
      <c r="R43" s="12"/>
      <c r="S43" s="12"/>
      <c r="T43" s="12"/>
      <c r="U43" s="12"/>
      <c r="V43" s="12"/>
      <c r="W43" s="12"/>
      <c r="X43" s="12"/>
      <c r="Y43" s="12"/>
      <c r="Z43" s="12"/>
      <c r="AA43" s="149"/>
    </row>
    <row r="44" spans="1:27" ht="51.75" customHeight="1" x14ac:dyDescent="0.25">
      <c r="A44" s="117" t="s">
        <v>58</v>
      </c>
      <c r="B44" s="9" t="s">
        <v>130</v>
      </c>
      <c r="C44" s="8" t="s">
        <v>195</v>
      </c>
      <c r="D44" s="8" t="s">
        <v>214</v>
      </c>
      <c r="E44" s="12">
        <v>8</v>
      </c>
      <c r="F44" s="12"/>
      <c r="G44" s="12">
        <f>0.35*2</f>
        <v>0.7</v>
      </c>
      <c r="H44" s="55"/>
      <c r="I44" s="8">
        <v>2020</v>
      </c>
      <c r="J44" s="8">
        <v>2023</v>
      </c>
      <c r="K44" s="12"/>
      <c r="L44" s="12"/>
      <c r="M44" s="8"/>
      <c r="N44" s="8"/>
      <c r="O44" s="12"/>
      <c r="P44" s="12"/>
      <c r="Q44" s="7">
        <f>'П.1.1 '!V99</f>
        <v>200.04235581249998</v>
      </c>
      <c r="R44" s="12"/>
      <c r="S44" s="12"/>
      <c r="T44" s="12"/>
      <c r="U44" s="12"/>
      <c r="V44" s="12"/>
      <c r="W44" s="12"/>
      <c r="X44" s="12"/>
      <c r="Y44" s="12"/>
      <c r="Z44" s="12"/>
      <c r="AA44" s="149"/>
    </row>
    <row r="45" spans="1:27" ht="68.25" customHeight="1" x14ac:dyDescent="0.25">
      <c r="A45" s="117" t="s">
        <v>127</v>
      </c>
      <c r="B45" s="9" t="s">
        <v>236</v>
      </c>
      <c r="C45" s="8" t="s">
        <v>195</v>
      </c>
      <c r="D45" s="8" t="s">
        <v>215</v>
      </c>
      <c r="E45" s="12">
        <v>6.36</v>
      </c>
      <c r="F45" s="12"/>
      <c r="G45" s="12">
        <v>36.479999999999997</v>
      </c>
      <c r="H45" s="12"/>
      <c r="I45" s="8">
        <v>2020</v>
      </c>
      <c r="J45" s="8">
        <v>2024</v>
      </c>
      <c r="K45" s="12"/>
      <c r="L45" s="12"/>
      <c r="M45" s="8"/>
      <c r="N45" s="8"/>
      <c r="O45" s="12"/>
      <c r="P45" s="12"/>
      <c r="Q45" s="7">
        <f>'П.1.1 '!V100</f>
        <v>138.50486944955321</v>
      </c>
      <c r="R45" s="12"/>
      <c r="S45" s="12"/>
      <c r="T45" s="12"/>
      <c r="U45" s="12"/>
      <c r="V45" s="12"/>
      <c r="W45" s="12"/>
      <c r="X45" s="12"/>
      <c r="Y45" s="12"/>
      <c r="Z45" s="12"/>
      <c r="AA45" s="149"/>
    </row>
    <row r="46" spans="1:27" ht="74.25" customHeight="1" x14ac:dyDescent="0.25">
      <c r="A46" s="117" t="s">
        <v>128</v>
      </c>
      <c r="B46" s="9" t="s">
        <v>229</v>
      </c>
      <c r="C46" s="8" t="s">
        <v>195</v>
      </c>
      <c r="D46" s="8" t="s">
        <v>216</v>
      </c>
      <c r="E46" s="12">
        <v>2.8</v>
      </c>
      <c r="F46" s="12"/>
      <c r="G46" s="12">
        <v>7.4</v>
      </c>
      <c r="H46" s="12"/>
      <c r="I46" s="8">
        <v>2020</v>
      </c>
      <c r="J46" s="8">
        <v>2021</v>
      </c>
      <c r="K46" s="12"/>
      <c r="L46" s="12"/>
      <c r="M46" s="8"/>
      <c r="N46" s="8"/>
      <c r="O46" s="12"/>
      <c r="P46" s="12"/>
      <c r="Q46" s="7">
        <f>'П.1.1 '!V106</f>
        <v>45.958545549999997</v>
      </c>
      <c r="R46" s="12"/>
      <c r="S46" s="12"/>
      <c r="T46" s="12"/>
      <c r="U46" s="12"/>
      <c r="V46" s="12"/>
      <c r="W46" s="12"/>
      <c r="X46" s="12"/>
      <c r="Y46" s="12"/>
      <c r="Z46" s="12"/>
      <c r="AA46" s="149"/>
    </row>
    <row r="47" spans="1:27" ht="73.5" customHeight="1" x14ac:dyDescent="0.25">
      <c r="A47" s="117" t="s">
        <v>129</v>
      </c>
      <c r="B47" s="9" t="s">
        <v>368</v>
      </c>
      <c r="C47" s="8" t="s">
        <v>195</v>
      </c>
      <c r="D47" s="8" t="s">
        <v>232</v>
      </c>
      <c r="E47" s="12">
        <v>3.62</v>
      </c>
      <c r="F47" s="12"/>
      <c r="G47" s="12">
        <v>14.98</v>
      </c>
      <c r="H47" s="12"/>
      <c r="I47" s="8">
        <v>2020</v>
      </c>
      <c r="J47" s="8">
        <v>2024</v>
      </c>
      <c r="K47" s="12"/>
      <c r="L47" s="12"/>
      <c r="M47" s="8"/>
      <c r="N47" s="8"/>
      <c r="O47" s="12"/>
      <c r="P47" s="12"/>
      <c r="Q47" s="7">
        <f>'П.1.1 '!V107</f>
        <v>48.11025661</v>
      </c>
      <c r="R47" s="12"/>
      <c r="S47" s="12"/>
      <c r="T47" s="12"/>
      <c r="U47" s="12"/>
      <c r="V47" s="12"/>
      <c r="W47" s="12"/>
      <c r="X47" s="12"/>
      <c r="Y47" s="12"/>
      <c r="Z47" s="12"/>
      <c r="AA47" s="149"/>
    </row>
    <row r="48" spans="1:27" ht="124.5" customHeight="1" x14ac:dyDescent="0.25">
      <c r="A48" s="197" t="s">
        <v>398</v>
      </c>
      <c r="B48" s="82" t="str">
        <f>'П.1.1 '!B109</f>
        <v>Установка динамических компенсаторов искажения напряжения (ДКИН) напряжением 10кВ в целях обеспечения надёжного и качественного электроснабжения объектов водозабора в г. Нижнеудинске Иркутской области</v>
      </c>
      <c r="C48" s="8" t="s">
        <v>195</v>
      </c>
      <c r="D48" s="8" t="s">
        <v>400</v>
      </c>
      <c r="E48" s="12"/>
      <c r="F48" s="12"/>
      <c r="G48" s="12"/>
      <c r="H48" s="12"/>
      <c r="I48" s="8">
        <v>2023</v>
      </c>
      <c r="J48" s="8">
        <v>2024</v>
      </c>
      <c r="K48" s="12"/>
      <c r="L48" s="12"/>
      <c r="M48" s="8"/>
      <c r="N48" s="8"/>
      <c r="O48" s="12"/>
      <c r="P48" s="12"/>
      <c r="Q48" s="7">
        <f>'П.1.1 '!U109</f>
        <v>158.00823300000002</v>
      </c>
      <c r="R48" s="12"/>
      <c r="S48" s="12"/>
      <c r="T48" s="12"/>
      <c r="U48" s="12"/>
      <c r="V48" s="12"/>
      <c r="W48" s="12"/>
      <c r="X48" s="12"/>
      <c r="Y48" s="12"/>
      <c r="Z48" s="12"/>
      <c r="AA48" s="12"/>
    </row>
    <row r="49" spans="1:19" ht="23.25" x14ac:dyDescent="0.35">
      <c r="G49" s="109"/>
      <c r="I49" s="63"/>
      <c r="J49" s="63"/>
      <c r="O49" s="32"/>
      <c r="P49" s="32"/>
      <c r="Q49" s="32"/>
      <c r="R49" s="32"/>
      <c r="S49" s="33"/>
    </row>
    <row r="50" spans="1:19" s="10" customFormat="1" x14ac:dyDescent="0.25">
      <c r="A50" s="23" t="s">
        <v>65</v>
      </c>
      <c r="B50" s="31" t="s">
        <v>205</v>
      </c>
      <c r="G50" s="110"/>
      <c r="I50" s="63"/>
      <c r="J50" s="63"/>
      <c r="Q50" s="130"/>
    </row>
    <row r="51" spans="1:19" s="10" customFormat="1" x14ac:dyDescent="0.25">
      <c r="B51" s="58" t="s">
        <v>206</v>
      </c>
      <c r="G51" s="111"/>
      <c r="I51" s="63"/>
      <c r="J51" s="63"/>
    </row>
    <row r="52" spans="1:19" s="10" customFormat="1" x14ac:dyDescent="0.25">
      <c r="B52" s="58" t="s">
        <v>207</v>
      </c>
      <c r="I52" s="63"/>
      <c r="J52" s="63"/>
    </row>
    <row r="53" spans="1:19" s="11" customFormat="1" x14ac:dyDescent="0.25">
      <c r="B53" s="58" t="s">
        <v>208</v>
      </c>
      <c r="I53" s="63"/>
      <c r="J53" s="63"/>
    </row>
    <row r="54" spans="1:19" s="11" customFormat="1" x14ac:dyDescent="0.25">
      <c r="B54" s="58" t="s">
        <v>209</v>
      </c>
    </row>
    <row r="55" spans="1:19" x14ac:dyDescent="0.25">
      <c r="A55" s="64" t="s">
        <v>66</v>
      </c>
      <c r="B55" s="31" t="s">
        <v>210</v>
      </c>
    </row>
    <row r="56" spans="1:19" x14ac:dyDescent="0.25">
      <c r="A56" s="64" t="s">
        <v>67</v>
      </c>
      <c r="B56" s="31" t="s">
        <v>211</v>
      </c>
    </row>
    <row r="57" spans="1:19" x14ac:dyDescent="0.25">
      <c r="A57" s="64" t="s">
        <v>71</v>
      </c>
      <c r="B57" s="31" t="s">
        <v>212</v>
      </c>
    </row>
    <row r="69" spans="5:17" x14ac:dyDescent="0.25">
      <c r="E69" s="59"/>
      <c r="G69" s="59"/>
    </row>
    <row r="70" spans="5:17" x14ac:dyDescent="0.25">
      <c r="Q70" s="59"/>
    </row>
    <row r="71" spans="5:17" x14ac:dyDescent="0.25">
      <c r="E71" s="59"/>
      <c r="G71" s="59"/>
    </row>
  </sheetData>
  <mergeCells count="41">
    <mergeCell ref="K13:N13"/>
    <mergeCell ref="R14:R16"/>
    <mergeCell ref="V14:V16"/>
    <mergeCell ref="W14:W16"/>
    <mergeCell ref="X13:AA13"/>
    <mergeCell ref="Z14:AA15"/>
    <mergeCell ref="O13:O16"/>
    <mergeCell ref="P13:P16"/>
    <mergeCell ref="Q13:R13"/>
    <mergeCell ref="K14:K16"/>
    <mergeCell ref="L14:L16"/>
    <mergeCell ref="M14:M16"/>
    <mergeCell ref="N14:N16"/>
    <mergeCell ref="E14:E16"/>
    <mergeCell ref="F14:F16"/>
    <mergeCell ref="G14:G16"/>
    <mergeCell ref="I14:I16"/>
    <mergeCell ref="J14:J16"/>
    <mergeCell ref="H13:H16"/>
    <mergeCell ref="I13:J13"/>
    <mergeCell ref="X1:AA1"/>
    <mergeCell ref="X5:AA5"/>
    <mergeCell ref="X2:Z2"/>
    <mergeCell ref="X3:Z3"/>
    <mergeCell ref="X4:Z4"/>
    <mergeCell ref="Y7:AA7"/>
    <mergeCell ref="X8:AA8"/>
    <mergeCell ref="A10:AA10"/>
    <mergeCell ref="A11:AA11"/>
    <mergeCell ref="A13:A16"/>
    <mergeCell ref="B13:B16"/>
    <mergeCell ref="C13:C16"/>
    <mergeCell ref="D13:D16"/>
    <mergeCell ref="E13:G13"/>
    <mergeCell ref="Q14:Q16"/>
    <mergeCell ref="S14:S16"/>
    <mergeCell ref="T14:T16"/>
    <mergeCell ref="X14:Y15"/>
    <mergeCell ref="S13:T13"/>
    <mergeCell ref="U13:W13"/>
    <mergeCell ref="U14:U16"/>
  </mergeCells>
  <phoneticPr fontId="8" type="noConversion"/>
  <printOptions horizontalCentered="1"/>
  <pageMargins left="0.19685039370078741" right="0.19685039370078741" top="0.39370078740157483" bottom="0.19685039370078741" header="0" footer="0"/>
  <pageSetup paperSize="8" scale="32" fitToHeight="3" orientation="landscape" verticalDpi="180" r:id="rId1"/>
  <rowBreaks count="1" manualBreakCount="1">
    <brk id="25" max="26" man="1"/>
  </rowBreaks>
  <colBreaks count="1" manualBreakCount="1">
    <brk id="27" max="2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П.1.1 </vt:lpstr>
      <vt:lpstr>П.1.3</vt:lpstr>
      <vt:lpstr>П.2.2</vt:lpstr>
      <vt:lpstr>'П.1.1 '!Область_печати</vt:lpstr>
      <vt:lpstr>П.1.3!Область_печати</vt:lpstr>
      <vt:lpstr>П.2.2!Область_печати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2024-05-20T01:12:33Z</dcterms:modified>
</cp:coreProperties>
</file>