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588" yWindow="-12" windowWidth="9660" windowHeight="7572" tabRatio="935"/>
  </bookViews>
  <sheets>
    <sheet name="форма к публикации" sheetId="33" r:id="rId1"/>
    <sheet name="ф2.1 Пр.2" sheetId="6" state="hidden" r:id="rId2"/>
    <sheet name="ф2.3 Пр.2" sheetId="8" state="hidden" r:id="rId3"/>
    <sheet name="ф2.2 Пр.2" sheetId="7" state="hidden" r:id="rId4"/>
    <sheet name="формулы" sheetId="32" state="hidden" r:id="rId5"/>
  </sheets>
  <definedNames>
    <definedName name="_xlnm.Print_Titles" localSheetId="1">'ф2.1 Пр.2'!$13:$15</definedName>
    <definedName name="_xlnm.Print_Titles" localSheetId="3">'ф2.2 Пр.2'!$4:$6</definedName>
    <definedName name="_xlnm.Print_Titles" localSheetId="2">'ф2.3 Пр.2'!$4:$6</definedName>
  </definedNames>
  <calcPr calcId="125725"/>
</workbook>
</file>

<file path=xl/calcChain.xml><?xml version="1.0" encoding="utf-8"?>
<calcChain xmlns="http://schemas.openxmlformats.org/spreadsheetml/2006/main">
  <c r="F28" i="8"/>
  <c r="F26"/>
  <c r="F9"/>
  <c r="F33" s="1"/>
  <c r="F43" i="6"/>
  <c r="C31" i="8"/>
  <c r="B31"/>
  <c r="D31"/>
  <c r="D30"/>
  <c r="C27"/>
  <c r="B27"/>
  <c r="D27"/>
  <c r="D23"/>
  <c r="D22"/>
  <c r="D21"/>
  <c r="D20"/>
  <c r="D16"/>
  <c r="C15"/>
  <c r="B15"/>
  <c r="D15"/>
  <c r="C14"/>
  <c r="B14"/>
  <c r="D14"/>
  <c r="C13"/>
  <c r="B13"/>
  <c r="D13"/>
  <c r="C12"/>
  <c r="B12"/>
  <c r="D12"/>
  <c r="C11"/>
  <c r="B11"/>
  <c r="D11"/>
  <c r="C20" i="7"/>
  <c r="B20"/>
  <c r="D19"/>
  <c r="C15"/>
  <c r="B15"/>
  <c r="D15"/>
  <c r="C42" i="6"/>
  <c r="B42"/>
  <c r="D42"/>
  <c r="C41"/>
  <c r="B41"/>
  <c r="D41"/>
  <c r="C37"/>
  <c r="B37"/>
  <c r="D37"/>
  <c r="D24"/>
  <c r="C23"/>
  <c r="D23"/>
  <c r="D22"/>
  <c r="D21"/>
  <c r="C19"/>
  <c r="B19"/>
  <c r="D19"/>
  <c r="C18"/>
  <c r="B18"/>
  <c r="D18"/>
  <c r="D20" i="7"/>
</calcChain>
</file>

<file path=xl/sharedStrings.xml><?xml version="1.0" encoding="utf-8"?>
<sst xmlns="http://schemas.openxmlformats.org/spreadsheetml/2006/main" count="242" uniqueCount="111">
  <si>
    <t>___________________ _______________________ ________________</t>
  </si>
  <si>
    <t>Должность                                           Ф.И.О.                                    Подпись</t>
  </si>
  <si>
    <t>______________________________</t>
  </si>
  <si>
    <t>Наименование показателя</t>
  </si>
  <si>
    <t>Приложение N 2</t>
  </si>
  <si>
    <t>Формы, используемые для расчета значения показателя уровня качества оказываемых услуг территориальных сетевых организаций</t>
  </si>
  <si>
    <t>Наименование территориальной сетевой организации</t>
  </si>
  <si>
    <t>Наименование параметра (критерия), характеризующего индикатор</t>
  </si>
  <si>
    <t>Значение</t>
  </si>
  <si>
    <t>Ф/П*100,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</si>
  <si>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</si>
  <si>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</si>
  <si>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</si>
  <si>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</si>
  <si>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</si>
  <si>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-</t>
  </si>
  <si>
    <t>в том числе,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</si>
  <si>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</si>
  <si>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</si>
  <si>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</si>
  <si>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</si>
  <si>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</si>
  <si>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</si>
  <si>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</si>
  <si>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</si>
  <si>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</si>
  <si>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</si>
  <si>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</si>
  <si>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</si>
  <si>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</si>
  <si>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</si>
  <si>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</si>
  <si>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</si>
  <si>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</si>
  <si>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</si>
  <si>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</si>
  <si>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</si>
  <si>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</si>
  <si>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</si>
  <si>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Форма 2.2 - Расчет значения индикатора исполнительности</t>
  </si>
  <si>
    <t>Наименование параметра (показателя), характеризующего индикатор</t>
  </si>
  <si>
    <t>Фактическое (Ф)</t>
  </si>
  <si>
    <t>Плановое (П)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</si>
  <si>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</si>
  <si>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</si>
  <si>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Форма 2.3 - Расчет значения индикатора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</si>
  <si>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</si>
  <si>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</si>
  <si>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</si>
  <si>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</si>
  <si>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в п. 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</si>
  <si>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</si>
  <si>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</si>
  <si>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</si>
  <si>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</si>
  <si>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</si>
  <si>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</si>
  <si>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</si>
  <si>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</si>
  <si>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</si>
  <si>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</si>
  <si>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</si>
  <si>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</si>
  <si>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</si>
  <si>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</si>
  <si>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результативность обратной связи</t>
  </si>
  <si>
    <t>* Расчет производится при наличии в территориальной сетевой организации Системы автоинформирования (голосовая, CMC, и другим способом).</t>
  </si>
  <si>
    <t xml:space="preserve">поставляемых товаров и оказываемых услуг для организации </t>
  </si>
  <si>
    <t>по уровню единой национальной (общероссийской)</t>
  </si>
  <si>
    <t>электрической сетью и территориальных сетевых организаций</t>
  </si>
  <si>
    <t>ЗАО "Братская электросетевая компания"</t>
  </si>
  <si>
    <t>по расчету уровня надежности и качества</t>
  </si>
  <si>
    <t>к Методическим указаниям</t>
  </si>
  <si>
    <t>Форма 2.1 - Расчет значения индикатора информативности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</si>
  <si>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</si>
  <si>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</si>
  <si>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</si>
  <si>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</si>
  <si>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</si>
  <si>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</si>
  <si>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</si>
  <si>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</si>
  <si>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</si>
  <si>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</si>
  <si>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</si>
  <si>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 Ис</t>
  </si>
  <si>
    <t>2.1.</t>
  </si>
  <si>
    <t>2.2.</t>
  </si>
  <si>
    <t>2.3.</t>
  </si>
  <si>
    <t>6.1.</t>
  </si>
  <si>
    <t>6.2.</t>
  </si>
  <si>
    <t>3.1.</t>
  </si>
  <si>
    <t>5.1.</t>
  </si>
  <si>
    <t>7.1.</t>
  </si>
  <si>
    <t>2.4.</t>
  </si>
  <si>
    <t>5.2.</t>
  </si>
  <si>
    <t>,</t>
  </si>
  <si>
    <t xml:space="preserve"> и</t>
  </si>
  <si>
    <t>.</t>
  </si>
  <si>
    <t>8.2.</t>
  </si>
  <si>
    <t>8.3.</t>
  </si>
  <si>
    <t>УТВЕРЖДЕНО СТИ Приказ №764-спр от 26.12.2014 ода</t>
  </si>
  <si>
    <t>Уровень надежности реализуемых товаров (услуг)</t>
  </si>
  <si>
    <t>РАСКРЫТИЕ ИНФОРМАЦИИ</t>
  </si>
  <si>
    <t>По пп. "л" п.11</t>
  </si>
  <si>
    <r>
      <t xml:space="preserve">Показатель средней продолжительности прекращений передачи электрической энергии </t>
    </r>
    <r>
      <rPr>
        <b/>
        <sz val="11"/>
        <color rgb="FF4A4A4A"/>
        <rFont val="Times New Roman"/>
        <family val="1"/>
        <charset val="204"/>
      </rPr>
      <t>(Пп)</t>
    </r>
  </si>
  <si>
    <r>
      <t xml:space="preserve">Показатель уровня качества осуществляемого технологического присоединения </t>
    </r>
    <r>
      <rPr>
        <b/>
        <sz val="11"/>
        <color rgb="FF4A4A4A"/>
        <rFont val="Times New Roman"/>
        <family val="1"/>
        <charset val="204"/>
      </rPr>
      <t>(Птпр)</t>
    </r>
  </si>
  <si>
    <r>
      <t>Показатель уровня качества обслуживания потребителей услуг территориальными сетевыми организациями</t>
    </r>
    <r>
      <rPr>
        <b/>
        <sz val="11"/>
        <color rgb="FF4A4A4A"/>
        <rFont val="Times New Roman"/>
        <family val="1"/>
        <charset val="204"/>
      </rPr>
      <t xml:space="preserve"> (Птсо)</t>
    </r>
  </si>
  <si>
    <t>Начальник ПЭО                                   В.В. Иванкова</t>
  </si>
  <si>
    <t>Фактические значения показателей за 2015г.</t>
  </si>
  <si>
    <t xml:space="preserve">в соответствии со Стандартом раскрытия информации субъектами оптового и розничного рынков электрической энергии, утвержденного Постановлением Правительства Российской Федерации от 21 января 2004 года №24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</si>
</sst>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000"/>
    <numFmt numFmtId="167" formatCode="0.000"/>
  </numFmts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.9"/>
      <color rgb="FF4A4A4A"/>
      <name val="Arial"/>
      <family val="2"/>
      <charset val="204"/>
    </font>
    <font>
      <b/>
      <sz val="9.9"/>
      <color rgb="FF4A4A4A"/>
      <name val="Arial"/>
      <family val="2"/>
      <charset val="204"/>
    </font>
    <font>
      <sz val="11"/>
      <color rgb="FF4A4A4A"/>
      <name val="Arial"/>
      <family val="2"/>
      <charset val="204"/>
    </font>
    <font>
      <b/>
      <sz val="12"/>
      <color rgb="FF1F436B"/>
      <name val="Times New Roman"/>
      <family val="1"/>
      <charset val="204"/>
    </font>
    <font>
      <b/>
      <sz val="11"/>
      <color rgb="FF4A4A4A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rgb="FF1F436B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4A4A4A"/>
      <name val="Times New Roman"/>
      <family val="1"/>
      <charset val="204"/>
    </font>
    <font>
      <sz val="11"/>
      <color rgb="FF4A4A4A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 indent="2"/>
    </xf>
    <xf numFmtId="0" fontId="3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horizontal="left" indent="2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1" fontId="5" fillId="0" borderId="3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wrapText="1"/>
    </xf>
    <xf numFmtId="165" fontId="5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7" fontId="5" fillId="0" borderId="3" xfId="0" applyNumberFormat="1" applyFont="1" applyBorder="1" applyAlignment="1">
      <alignment horizontal="center" wrapText="1"/>
    </xf>
    <xf numFmtId="0" fontId="9" fillId="0" borderId="0" xfId="0" applyFont="1" applyAlignment="1">
      <alignment horizontal="justify"/>
    </xf>
    <xf numFmtId="0" fontId="11" fillId="0" borderId="0" xfId="0" applyFont="1"/>
    <xf numFmtId="0" fontId="13" fillId="0" borderId="2" xfId="0" applyFont="1" applyFill="1" applyBorder="1" applyAlignment="1">
      <alignment vertical="top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304800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5</xdr:col>
      <xdr:colOff>485775</xdr:colOff>
      <xdr:row>7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152525"/>
          <a:ext cx="2924175" cy="2952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5</xdr:col>
      <xdr:colOff>152400</xdr:colOff>
      <xdr:row>11</xdr:row>
      <xdr:rowOff>95250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924050"/>
          <a:ext cx="2590800" cy="2952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5</xdr:col>
      <xdr:colOff>266700</xdr:colOff>
      <xdr:row>15</xdr:row>
      <xdr:rowOff>47625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2695575"/>
          <a:ext cx="2705100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4</xdr:col>
      <xdr:colOff>238125</xdr:colOff>
      <xdr:row>18</xdr:row>
      <xdr:rowOff>28575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276600"/>
          <a:ext cx="2066925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2</xdr:col>
      <xdr:colOff>600075</xdr:colOff>
      <xdr:row>21</xdr:row>
      <xdr:rowOff>76200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3857625"/>
          <a:ext cx="120967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4</xdr:col>
      <xdr:colOff>133350</xdr:colOff>
      <xdr:row>24</xdr:row>
      <xdr:rowOff>76200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4438650"/>
          <a:ext cx="19621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4</xdr:col>
      <xdr:colOff>352425</xdr:colOff>
      <xdr:row>27</xdr:row>
      <xdr:rowOff>76200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5019675"/>
          <a:ext cx="218122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323850</xdr:colOff>
      <xdr:row>30</xdr:row>
      <xdr:rowOff>76200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5600700"/>
          <a:ext cx="21526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2</xdr:col>
      <xdr:colOff>476250</xdr:colOff>
      <xdr:row>33</xdr:row>
      <xdr:rowOff>76200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6181725"/>
          <a:ext cx="1085850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3</xdr:col>
      <xdr:colOff>28575</xdr:colOff>
      <xdr:row>36</xdr:row>
      <xdr:rowOff>85725</xdr:rowOff>
    </xdr:to>
    <xdr:pic>
      <xdr:nvPicPr>
        <xdr:cNvPr id="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6762750"/>
          <a:ext cx="1247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3</xdr:col>
      <xdr:colOff>9525</xdr:colOff>
      <xdr:row>39</xdr:row>
      <xdr:rowOff>76200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7334250"/>
          <a:ext cx="1228725" cy="2762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3</xdr:col>
      <xdr:colOff>209550</xdr:colOff>
      <xdr:row>42</xdr:row>
      <xdr:rowOff>28575</xdr:rowOff>
    </xdr:to>
    <xdr:pic>
      <xdr:nvPicPr>
        <xdr:cNvPr id="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9600" y="7915275"/>
          <a:ext cx="142875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4</xdr:col>
      <xdr:colOff>447675</xdr:colOff>
      <xdr:row>44</xdr:row>
      <xdr:rowOff>47625</xdr:rowOff>
    </xdr:to>
    <xdr:pic>
      <xdr:nvPicPr>
        <xdr:cNvPr id="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8305800"/>
          <a:ext cx="2276475" cy="2476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43</xdr:row>
      <xdr:rowOff>0</xdr:rowOff>
    </xdr:from>
    <xdr:to>
      <xdr:col>7</xdr:col>
      <xdr:colOff>514350</xdr:colOff>
      <xdr:row>44</xdr:row>
      <xdr:rowOff>0</xdr:rowOff>
    </xdr:to>
    <xdr:pic>
      <xdr:nvPicPr>
        <xdr:cNvPr id="1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267200" y="8305800"/>
          <a:ext cx="514350" cy="2000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44</xdr:row>
      <xdr:rowOff>0</xdr:rowOff>
    </xdr:from>
    <xdr:to>
      <xdr:col>7</xdr:col>
      <xdr:colOff>590550</xdr:colOff>
      <xdr:row>45</xdr:row>
      <xdr:rowOff>0</xdr:rowOff>
    </xdr:to>
    <xdr:pic>
      <xdr:nvPicPr>
        <xdr:cNvPr id="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267200" y="8505825"/>
          <a:ext cx="590550" cy="2000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7</xdr:col>
      <xdr:colOff>514350</xdr:colOff>
      <xdr:row>46</xdr:row>
      <xdr:rowOff>0</xdr:rowOff>
    </xdr:to>
    <xdr:pic>
      <xdr:nvPicPr>
        <xdr:cNvPr id="1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267200" y="8705850"/>
          <a:ext cx="514350" cy="200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4</xdr:col>
      <xdr:colOff>85725</xdr:colOff>
      <xdr:row>49</xdr:row>
      <xdr:rowOff>47625</xdr:rowOff>
    </xdr:to>
    <xdr:pic>
      <xdr:nvPicPr>
        <xdr:cNvPr id="2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9286875"/>
          <a:ext cx="1914525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3</xdr:col>
      <xdr:colOff>561975</xdr:colOff>
      <xdr:row>52</xdr:row>
      <xdr:rowOff>28575</xdr:rowOff>
    </xdr:to>
    <xdr:pic>
      <xdr:nvPicPr>
        <xdr:cNvPr id="2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9867900"/>
          <a:ext cx="1781175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3</xdr:col>
      <xdr:colOff>209550</xdr:colOff>
      <xdr:row>55</xdr:row>
      <xdr:rowOff>28575</xdr:rowOff>
    </xdr:to>
    <xdr:pic>
      <xdr:nvPicPr>
        <xdr:cNvPr id="2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09600" y="10448925"/>
          <a:ext cx="1428750" cy="2286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3</xdr:col>
      <xdr:colOff>104775</xdr:colOff>
      <xdr:row>60</xdr:row>
      <xdr:rowOff>180975</xdr:rowOff>
    </xdr:to>
    <xdr:pic>
      <xdr:nvPicPr>
        <xdr:cNvPr id="2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09600" y="11029950"/>
          <a:ext cx="1323975" cy="76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2</xdr:col>
      <xdr:colOff>438150</xdr:colOff>
      <xdr:row>66</xdr:row>
      <xdr:rowOff>161925</xdr:rowOff>
    </xdr:to>
    <xdr:pic>
      <xdr:nvPicPr>
        <xdr:cNvPr id="2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09600" y="12182475"/>
          <a:ext cx="1047750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2</xdr:col>
      <xdr:colOff>209550</xdr:colOff>
      <xdr:row>70</xdr:row>
      <xdr:rowOff>28575</xdr:rowOff>
    </xdr:to>
    <xdr:pic>
      <xdr:nvPicPr>
        <xdr:cNvPr id="2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09600" y="13335000"/>
          <a:ext cx="81915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2"/>
  <sheetViews>
    <sheetView tabSelected="1" workbookViewId="0">
      <selection activeCell="A3" sqref="A3:B3"/>
    </sheetView>
  </sheetViews>
  <sheetFormatPr defaultColWidth="9.109375" defaultRowHeight="13.8"/>
  <cols>
    <col min="1" max="1" width="39.88671875" style="30" customWidth="1"/>
    <col min="2" max="2" width="26.44140625" style="30" customWidth="1"/>
    <col min="3" max="3" width="17.88671875" style="40" customWidth="1"/>
    <col min="4" max="4" width="21.5546875" style="40" customWidth="1"/>
    <col min="5" max="7" width="9.109375" style="40"/>
    <col min="8" max="16384" width="9.109375" style="30"/>
  </cols>
  <sheetData>
    <row r="1" spans="1:3">
      <c r="A1" s="42" t="s">
        <v>103</v>
      </c>
      <c r="B1" s="42"/>
    </row>
    <row r="2" spans="1:3">
      <c r="A2" s="42" t="s">
        <v>70</v>
      </c>
      <c r="B2" s="42"/>
    </row>
    <row r="3" spans="1:3" ht="77.25" customHeight="1">
      <c r="A3" s="41" t="s">
        <v>110</v>
      </c>
      <c r="B3" s="41"/>
    </row>
    <row r="4" spans="1:3">
      <c r="A4" s="30" t="s">
        <v>104</v>
      </c>
    </row>
    <row r="5" spans="1:3" ht="35.25" customHeight="1">
      <c r="A5" s="43" t="s">
        <v>3</v>
      </c>
      <c r="B5" s="43" t="s">
        <v>109</v>
      </c>
    </row>
    <row r="6" spans="1:3">
      <c r="A6" s="43"/>
      <c r="B6" s="43"/>
    </row>
    <row r="7" spans="1:3" ht="41.4">
      <c r="A7" s="31" t="s">
        <v>105</v>
      </c>
      <c r="B7" s="32">
        <v>1.4300000000000001E-4</v>
      </c>
      <c r="C7" s="40" t="s">
        <v>102</v>
      </c>
    </row>
    <row r="8" spans="1:3" ht="41.4">
      <c r="A8" s="31" t="s">
        <v>106</v>
      </c>
      <c r="B8" s="34">
        <v>1</v>
      </c>
      <c r="C8" s="40" t="s">
        <v>101</v>
      </c>
    </row>
    <row r="9" spans="1:3" ht="41.4">
      <c r="A9" s="39" t="s">
        <v>107</v>
      </c>
      <c r="B9" s="33">
        <v>0.9042</v>
      </c>
    </row>
    <row r="12" spans="1:3">
      <c r="A12" s="30" t="s">
        <v>108</v>
      </c>
    </row>
  </sheetData>
  <mergeCells count="5">
    <mergeCell ref="A3:B3"/>
    <mergeCell ref="A1:B1"/>
    <mergeCell ref="A2:B2"/>
    <mergeCell ref="A5:A6"/>
    <mergeCell ref="B5:B6"/>
  </mergeCells>
  <pageMargins left="0" right="0" top="0" bottom="0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45"/>
  <sheetViews>
    <sheetView topLeftCell="A4" workbookViewId="0">
      <selection activeCell="F43" sqref="F43"/>
    </sheetView>
  </sheetViews>
  <sheetFormatPr defaultRowHeight="14.4"/>
  <cols>
    <col min="1" max="1" width="42" customWidth="1"/>
    <col min="2" max="3" width="11.88671875" customWidth="1"/>
    <col min="4" max="4" width="13.6640625" customWidth="1"/>
    <col min="5" max="6" width="14.44140625" customWidth="1"/>
  </cols>
  <sheetData>
    <row r="1" spans="1:6" ht="15.6">
      <c r="F1" s="7" t="s">
        <v>4</v>
      </c>
    </row>
    <row r="2" spans="1:6">
      <c r="F2" s="8" t="s">
        <v>72</v>
      </c>
    </row>
    <row r="3" spans="1:6">
      <c r="F3" s="12" t="s">
        <v>71</v>
      </c>
    </row>
    <row r="4" spans="1:6">
      <c r="F4" s="8" t="s">
        <v>67</v>
      </c>
    </row>
    <row r="5" spans="1:6">
      <c r="F5" s="8" t="s">
        <v>68</v>
      </c>
    </row>
    <row r="6" spans="1:6">
      <c r="F6" s="8" t="s">
        <v>69</v>
      </c>
    </row>
    <row r="7" spans="1:6" ht="15.6">
      <c r="A7" s="11"/>
    </row>
    <row r="8" spans="1:6" ht="37.5" customHeight="1">
      <c r="A8" s="46" t="s">
        <v>5</v>
      </c>
      <c r="B8" s="46"/>
      <c r="C8" s="46"/>
      <c r="D8" s="46"/>
      <c r="E8" s="46"/>
      <c r="F8" s="46"/>
    </row>
    <row r="9" spans="1:6">
      <c r="A9" s="1"/>
    </row>
    <row r="10" spans="1:6">
      <c r="A10" s="47" t="s">
        <v>73</v>
      </c>
      <c r="B10" s="47"/>
      <c r="C10" s="47"/>
      <c r="D10" s="47"/>
      <c r="E10" s="47"/>
      <c r="F10" s="47"/>
    </row>
    <row r="11" spans="1:6">
      <c r="A11" s="47" t="s">
        <v>70</v>
      </c>
      <c r="B11" s="47"/>
      <c r="C11" s="47"/>
      <c r="D11" s="47"/>
      <c r="E11" s="47"/>
      <c r="F11" s="47"/>
    </row>
    <row r="12" spans="1:6">
      <c r="A12" s="48" t="s">
        <v>6</v>
      </c>
      <c r="B12" s="48"/>
      <c r="C12" s="48"/>
      <c r="D12" s="48"/>
      <c r="E12" s="48"/>
      <c r="F12" s="48"/>
    </row>
    <row r="13" spans="1:6" s="13" customFormat="1" ht="25.5" customHeight="1">
      <c r="A13" s="49" t="s">
        <v>7</v>
      </c>
      <c r="B13" s="51" t="s">
        <v>8</v>
      </c>
      <c r="C13" s="52"/>
      <c r="D13" s="49" t="s">
        <v>9</v>
      </c>
      <c r="E13" s="49" t="s">
        <v>10</v>
      </c>
      <c r="F13" s="49" t="s">
        <v>11</v>
      </c>
    </row>
    <row r="14" spans="1:6" s="13" customFormat="1" ht="27.6">
      <c r="A14" s="50"/>
      <c r="B14" s="14" t="s">
        <v>12</v>
      </c>
      <c r="C14" s="14" t="s">
        <v>13</v>
      </c>
      <c r="D14" s="50"/>
      <c r="E14" s="50"/>
      <c r="F14" s="50"/>
    </row>
    <row r="15" spans="1:6" s="13" customFormat="1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</row>
    <row r="16" spans="1:6" ht="69">
      <c r="A16" s="5" t="s">
        <v>14</v>
      </c>
      <c r="B16" s="3" t="s">
        <v>15</v>
      </c>
      <c r="C16" s="3" t="s">
        <v>15</v>
      </c>
      <c r="D16" s="3" t="s">
        <v>15</v>
      </c>
      <c r="E16" s="3" t="s">
        <v>15</v>
      </c>
      <c r="F16" s="3">
        <v>2</v>
      </c>
    </row>
    <row r="17" spans="1:6">
      <c r="A17" s="5" t="s">
        <v>16</v>
      </c>
      <c r="B17" s="3"/>
      <c r="C17" s="3"/>
      <c r="D17" s="3"/>
      <c r="E17" s="3"/>
      <c r="F17" s="3"/>
    </row>
    <row r="18" spans="1:6" ht="69">
      <c r="A18" s="5" t="s">
        <v>17</v>
      </c>
      <c r="B18" s="17">
        <f>10/27*100</f>
        <v>37.037037037037038</v>
      </c>
      <c r="C18" s="17">
        <f>10/27*100</f>
        <v>37.037037037037038</v>
      </c>
      <c r="D18" s="17">
        <f>B18/C18*100</f>
        <v>100</v>
      </c>
      <c r="E18" s="3" t="s">
        <v>18</v>
      </c>
      <c r="F18" s="3">
        <v>2</v>
      </c>
    </row>
    <row r="19" spans="1:6" ht="82.8">
      <c r="A19" s="5" t="s">
        <v>19</v>
      </c>
      <c r="B19" s="3">
        <f>B21+B22+B23+B24</f>
        <v>30</v>
      </c>
      <c r="C19" s="3">
        <f>C21+C22+C23+C24</f>
        <v>30</v>
      </c>
      <c r="D19" s="3">
        <f>B19/C19*100</f>
        <v>100</v>
      </c>
      <c r="E19" s="3" t="s">
        <v>18</v>
      </c>
      <c r="F19" s="3">
        <v>2</v>
      </c>
    </row>
    <row r="20" spans="1:6">
      <c r="A20" s="5" t="s">
        <v>20</v>
      </c>
      <c r="B20" s="3"/>
      <c r="C20" s="3"/>
      <c r="D20" s="3"/>
      <c r="E20" s="3"/>
      <c r="F20" s="3"/>
    </row>
    <row r="21" spans="1:6" ht="41.4">
      <c r="A21" s="5" t="s">
        <v>21</v>
      </c>
      <c r="B21" s="3">
        <v>4</v>
      </c>
      <c r="C21" s="3">
        <v>4</v>
      </c>
      <c r="D21" s="3">
        <f>B21/C21*100</f>
        <v>100</v>
      </c>
      <c r="E21" s="3" t="s">
        <v>15</v>
      </c>
      <c r="F21" s="3">
        <v>2</v>
      </c>
    </row>
    <row r="22" spans="1:6" ht="55.2">
      <c r="A22" s="5" t="s">
        <v>22</v>
      </c>
      <c r="B22" s="3">
        <v>1</v>
      </c>
      <c r="C22" s="3">
        <v>1</v>
      </c>
      <c r="D22" s="3">
        <f>B22/C22*100</f>
        <v>100</v>
      </c>
      <c r="E22" s="3" t="s">
        <v>15</v>
      </c>
      <c r="F22" s="3">
        <v>2</v>
      </c>
    </row>
    <row r="23" spans="1:6" ht="41.4">
      <c r="A23" s="5" t="s">
        <v>23</v>
      </c>
      <c r="B23" s="3">
        <v>21</v>
      </c>
      <c r="C23" s="3">
        <f>B23</f>
        <v>21</v>
      </c>
      <c r="D23" s="3">
        <f>B23/C23*100</f>
        <v>100</v>
      </c>
      <c r="E23" s="3" t="s">
        <v>15</v>
      </c>
      <c r="F23" s="3">
        <v>2</v>
      </c>
    </row>
    <row r="24" spans="1:6" ht="55.2">
      <c r="A24" s="5" t="s">
        <v>24</v>
      </c>
      <c r="B24" s="3">
        <v>4</v>
      </c>
      <c r="C24" s="3">
        <v>4</v>
      </c>
      <c r="D24" s="3">
        <f>B24/C24*100</f>
        <v>100</v>
      </c>
      <c r="E24" s="3" t="s">
        <v>15</v>
      </c>
      <c r="F24" s="3">
        <v>2</v>
      </c>
    </row>
    <row r="25" spans="1:6">
      <c r="A25" s="5"/>
      <c r="B25" s="3"/>
      <c r="C25" s="3"/>
      <c r="D25" s="3"/>
      <c r="E25" s="3"/>
      <c r="F25" s="3"/>
    </row>
    <row r="26" spans="1:6" ht="55.2">
      <c r="A26" s="5" t="s">
        <v>25</v>
      </c>
      <c r="B26" s="3" t="s">
        <v>15</v>
      </c>
      <c r="C26" s="3" t="s">
        <v>15</v>
      </c>
      <c r="D26" s="3" t="s">
        <v>15</v>
      </c>
      <c r="E26" s="3" t="s">
        <v>15</v>
      </c>
      <c r="F26" s="3">
        <v>2</v>
      </c>
    </row>
    <row r="27" spans="1:6">
      <c r="A27" s="5" t="s">
        <v>26</v>
      </c>
      <c r="B27" s="3"/>
      <c r="C27" s="3"/>
      <c r="D27" s="3"/>
      <c r="E27" s="3"/>
      <c r="F27" s="3"/>
    </row>
    <row r="28" spans="1:6" ht="55.2">
      <c r="A28" s="5" t="s">
        <v>27</v>
      </c>
      <c r="B28" s="3">
        <v>1</v>
      </c>
      <c r="C28" s="3">
        <v>1</v>
      </c>
      <c r="D28" s="3">
        <v>100</v>
      </c>
      <c r="E28" s="3" t="s">
        <v>18</v>
      </c>
      <c r="F28" s="3">
        <v>2</v>
      </c>
    </row>
    <row r="29" spans="1:6" ht="69">
      <c r="A29" s="5" t="s">
        <v>28</v>
      </c>
      <c r="B29" s="3">
        <v>0</v>
      </c>
      <c r="C29" s="3">
        <v>1</v>
      </c>
      <c r="D29" s="3"/>
      <c r="E29" s="3" t="s">
        <v>18</v>
      </c>
      <c r="F29" s="3">
        <v>2</v>
      </c>
    </row>
    <row r="30" spans="1:6" ht="69">
      <c r="A30" s="5" t="s">
        <v>29</v>
      </c>
      <c r="B30" s="3">
        <v>0</v>
      </c>
      <c r="C30" s="3">
        <v>1</v>
      </c>
      <c r="D30" s="3"/>
      <c r="E30" s="3" t="s">
        <v>18</v>
      </c>
      <c r="F30" s="3">
        <v>2</v>
      </c>
    </row>
    <row r="31" spans="1:6">
      <c r="A31" s="4"/>
      <c r="B31" s="3"/>
      <c r="C31" s="3"/>
      <c r="D31" s="3"/>
      <c r="E31" s="3"/>
      <c r="F31" s="3"/>
    </row>
    <row r="32" spans="1:6" ht="82.8">
      <c r="A32" s="5" t="s">
        <v>30</v>
      </c>
      <c r="B32" s="3">
        <v>1</v>
      </c>
      <c r="C32" s="3">
        <v>1</v>
      </c>
      <c r="D32" s="3">
        <v>100</v>
      </c>
      <c r="E32" s="3" t="s">
        <v>18</v>
      </c>
      <c r="F32" s="3">
        <v>2</v>
      </c>
    </row>
    <row r="33" spans="1:6">
      <c r="A33" s="5"/>
      <c r="B33" s="3"/>
      <c r="C33" s="3"/>
      <c r="D33" s="3"/>
      <c r="E33" s="3"/>
      <c r="F33" s="3"/>
    </row>
    <row r="34" spans="1:6" ht="96.6">
      <c r="A34" s="5" t="s">
        <v>31</v>
      </c>
      <c r="B34" s="3">
        <v>1</v>
      </c>
      <c r="C34" s="3">
        <v>1</v>
      </c>
      <c r="D34" s="3">
        <v>100</v>
      </c>
      <c r="E34" s="3" t="s">
        <v>18</v>
      </c>
      <c r="F34" s="3">
        <v>2</v>
      </c>
    </row>
    <row r="35" spans="1:6">
      <c r="A35" s="5"/>
      <c r="B35" s="3"/>
      <c r="C35" s="3"/>
      <c r="D35" s="3"/>
      <c r="E35" s="3"/>
      <c r="F35" s="3"/>
    </row>
    <row r="36" spans="1:6" ht="69">
      <c r="A36" s="5" t="s">
        <v>32</v>
      </c>
      <c r="B36" s="3" t="s">
        <v>15</v>
      </c>
      <c r="C36" s="3" t="s">
        <v>15</v>
      </c>
      <c r="D36" s="3" t="s">
        <v>15</v>
      </c>
      <c r="E36" s="3" t="s">
        <v>33</v>
      </c>
      <c r="F36" s="3">
        <v>2</v>
      </c>
    </row>
    <row r="37" spans="1:6" ht="96.6">
      <c r="A37" s="5" t="s">
        <v>34</v>
      </c>
      <c r="B37" s="17">
        <f>10/1110*100</f>
        <v>0.90090090090090091</v>
      </c>
      <c r="C37" s="17">
        <f>10/1110*100</f>
        <v>0.90090090090090091</v>
      </c>
      <c r="D37" s="17">
        <f>B37/C37*100</f>
        <v>100</v>
      </c>
      <c r="E37" s="3"/>
      <c r="F37" s="3">
        <v>2</v>
      </c>
    </row>
    <row r="38" spans="1:6">
      <c r="A38" s="5"/>
      <c r="B38" s="3"/>
      <c r="C38" s="3"/>
      <c r="D38" s="3"/>
      <c r="E38" s="3"/>
      <c r="F38" s="3"/>
    </row>
    <row r="39" spans="1:6" ht="69">
      <c r="A39" s="5" t="s">
        <v>35</v>
      </c>
      <c r="B39" s="3" t="s">
        <v>15</v>
      </c>
      <c r="C39" s="3" t="s">
        <v>15</v>
      </c>
      <c r="D39" s="3" t="s">
        <v>15</v>
      </c>
      <c r="E39" s="3" t="s">
        <v>15</v>
      </c>
      <c r="F39" s="3">
        <v>2</v>
      </c>
    </row>
    <row r="40" spans="1:6">
      <c r="A40" s="5" t="s">
        <v>16</v>
      </c>
      <c r="B40" s="3"/>
      <c r="C40" s="3"/>
      <c r="D40" s="3"/>
      <c r="E40" s="3"/>
      <c r="F40" s="3"/>
    </row>
    <row r="41" spans="1:6" ht="82.8">
      <c r="A41" s="5" t="s">
        <v>36</v>
      </c>
      <c r="B41" s="17">
        <f>500/2110*100</f>
        <v>23.696682464454977</v>
      </c>
      <c r="C41" s="17">
        <f>520/2110*100</f>
        <v>24.644549763033176</v>
      </c>
      <c r="D41" s="17">
        <f>B41/C41*100</f>
        <v>96.15384615384616</v>
      </c>
      <c r="E41" s="3" t="s">
        <v>33</v>
      </c>
      <c r="F41" s="3">
        <v>2</v>
      </c>
    </row>
    <row r="42" spans="1:6" ht="110.4">
      <c r="A42" s="5" t="s">
        <v>37</v>
      </c>
      <c r="B42" s="24">
        <f>20/2110*100</f>
        <v>0.94786729857819907</v>
      </c>
      <c r="C42" s="24">
        <f>18/2110*100</f>
        <v>0.85308056872037907</v>
      </c>
      <c r="D42" s="25">
        <f>B42/C42*100</f>
        <v>111.11111111111111</v>
      </c>
      <c r="E42" s="3" t="s">
        <v>33</v>
      </c>
      <c r="F42" s="15">
        <v>2</v>
      </c>
    </row>
    <row r="43" spans="1:6">
      <c r="A43" s="5" t="s">
        <v>38</v>
      </c>
      <c r="B43" s="4" t="s">
        <v>15</v>
      </c>
      <c r="C43" s="4" t="s">
        <v>15</v>
      </c>
      <c r="D43" s="4" t="s">
        <v>15</v>
      </c>
      <c r="E43" s="4" t="s">
        <v>15</v>
      </c>
      <c r="F43" s="18">
        <f>(F16+F26+F32+F34+F36+F39)</f>
        <v>12</v>
      </c>
    </row>
    <row r="44" spans="1:6" ht="27" customHeight="1">
      <c r="A44" s="44" t="s">
        <v>0</v>
      </c>
      <c r="B44" s="44"/>
      <c r="C44" s="44"/>
      <c r="D44" s="44"/>
      <c r="E44" s="44"/>
      <c r="F44" s="44"/>
    </row>
    <row r="45" spans="1:6">
      <c r="A45" s="45" t="s">
        <v>1</v>
      </c>
      <c r="B45" s="45"/>
      <c r="C45" s="45"/>
      <c r="D45" s="45"/>
      <c r="E45" s="45"/>
      <c r="F45" s="45"/>
    </row>
  </sheetData>
  <mergeCells count="11">
    <mergeCell ref="A44:F44"/>
    <mergeCell ref="A45:F45"/>
    <mergeCell ref="A8:F8"/>
    <mergeCell ref="A10:F10"/>
    <mergeCell ref="A12:F12"/>
    <mergeCell ref="A11:F11"/>
    <mergeCell ref="A13:A14"/>
    <mergeCell ref="B13:C13"/>
    <mergeCell ref="D13:D14"/>
    <mergeCell ref="E13:E14"/>
    <mergeCell ref="F13:F14"/>
  </mergeCells>
  <pageMargins left="0.70866141732283472" right="0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F33" sqref="F33"/>
    </sheetView>
  </sheetViews>
  <sheetFormatPr defaultRowHeight="14.4"/>
  <cols>
    <col min="1" max="1" width="42" customWidth="1"/>
    <col min="2" max="3" width="10.33203125" customWidth="1"/>
    <col min="4" max="4" width="14" customWidth="1"/>
    <col min="6" max="6" width="13.109375" bestFit="1" customWidth="1"/>
  </cols>
  <sheetData>
    <row r="1" spans="1:6">
      <c r="A1" s="47" t="s">
        <v>45</v>
      </c>
      <c r="B1" s="47"/>
      <c r="C1" s="47"/>
      <c r="D1" s="47"/>
      <c r="E1" s="47"/>
      <c r="F1" s="47"/>
    </row>
    <row r="2" spans="1:6">
      <c r="A2" s="47" t="s">
        <v>70</v>
      </c>
      <c r="B2" s="47"/>
      <c r="C2" s="47"/>
      <c r="D2" s="47"/>
      <c r="E2" s="47"/>
      <c r="F2" s="47"/>
    </row>
    <row r="3" spans="1:6">
      <c r="A3" s="48" t="s">
        <v>6</v>
      </c>
      <c r="B3" s="48"/>
      <c r="C3" s="48"/>
      <c r="D3" s="48"/>
      <c r="E3" s="48"/>
      <c r="F3" s="48"/>
    </row>
    <row r="4" spans="1:6" s="13" customFormat="1" ht="31.5" customHeight="1">
      <c r="A4" s="49" t="s">
        <v>40</v>
      </c>
      <c r="B4" s="51" t="s">
        <v>8</v>
      </c>
      <c r="C4" s="55"/>
      <c r="D4" s="49" t="s">
        <v>9</v>
      </c>
      <c r="E4" s="49" t="s">
        <v>10</v>
      </c>
      <c r="F4" s="49" t="s">
        <v>11</v>
      </c>
    </row>
    <row r="5" spans="1:6" s="13" customFormat="1" ht="31.5" customHeight="1">
      <c r="A5" s="54"/>
      <c r="B5" s="14" t="s">
        <v>41</v>
      </c>
      <c r="C5" s="14" t="s">
        <v>42</v>
      </c>
      <c r="D5" s="54"/>
      <c r="E5" s="54"/>
      <c r="F5" s="54"/>
    </row>
    <row r="6" spans="1:6" s="10" customForma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69">
      <c r="A7" s="6" t="s">
        <v>46</v>
      </c>
      <c r="B7" s="3">
        <v>1</v>
      </c>
      <c r="C7" s="3">
        <v>1</v>
      </c>
      <c r="D7" s="3">
        <v>100</v>
      </c>
      <c r="E7" s="3" t="s">
        <v>18</v>
      </c>
      <c r="F7" s="3">
        <v>2</v>
      </c>
    </row>
    <row r="8" spans="1:6">
      <c r="A8" s="5"/>
      <c r="B8" s="3"/>
      <c r="C8" s="3"/>
      <c r="D8" s="3"/>
      <c r="E8" s="3"/>
      <c r="F8" s="3"/>
    </row>
    <row r="9" spans="1:6" ht="27.6">
      <c r="A9" s="5" t="s">
        <v>47</v>
      </c>
      <c r="B9" s="3" t="s">
        <v>15</v>
      </c>
      <c r="C9" s="3" t="s">
        <v>15</v>
      </c>
      <c r="D9" s="3" t="s">
        <v>15</v>
      </c>
      <c r="E9" s="3" t="s">
        <v>15</v>
      </c>
      <c r="F9" s="23">
        <f>(F11+F12+F13+F14+F15+F16)/6</f>
        <v>2.3333333333333335</v>
      </c>
    </row>
    <row r="10" spans="1:6">
      <c r="A10" s="5" t="s">
        <v>16</v>
      </c>
      <c r="B10" s="3"/>
      <c r="C10" s="3"/>
      <c r="D10" s="3"/>
      <c r="E10" s="3"/>
      <c r="F10" s="3"/>
    </row>
    <row r="11" spans="1:6" ht="82.8">
      <c r="A11" s="5" t="s">
        <v>48</v>
      </c>
      <c r="B11" s="17">
        <f>240/2110*100</f>
        <v>11.374407582938389</v>
      </c>
      <c r="C11" s="17">
        <f>180/2110*100</f>
        <v>8.5308056872037916</v>
      </c>
      <c r="D11" s="17">
        <f t="shared" ref="D11:D16" si="0">B11/C11*100</f>
        <v>133.33333333333331</v>
      </c>
      <c r="E11" s="3" t="s">
        <v>33</v>
      </c>
      <c r="F11" s="3">
        <v>3</v>
      </c>
    </row>
    <row r="12" spans="1:6" ht="96.6">
      <c r="A12" s="5" t="s">
        <v>49</v>
      </c>
      <c r="B12" s="17">
        <f>300/240*100</f>
        <v>125</v>
      </c>
      <c r="C12" s="17">
        <f>260/180*100</f>
        <v>144.44444444444443</v>
      </c>
      <c r="D12" s="17">
        <f t="shared" si="0"/>
        <v>86.538461538461547</v>
      </c>
      <c r="E12" s="3" t="s">
        <v>18</v>
      </c>
      <c r="F12" s="3">
        <v>2</v>
      </c>
    </row>
    <row r="13" spans="1:6" ht="124.2">
      <c r="A13" s="5" t="s">
        <v>50</v>
      </c>
      <c r="B13" s="3">
        <f>12/240*100</f>
        <v>5</v>
      </c>
      <c r="C13" s="17">
        <f>5/180*100</f>
        <v>2.7777777777777777</v>
      </c>
      <c r="D13" s="17">
        <f t="shared" si="0"/>
        <v>180</v>
      </c>
      <c r="E13" s="3" t="s">
        <v>33</v>
      </c>
      <c r="F13" s="3">
        <v>3</v>
      </c>
    </row>
    <row r="14" spans="1:6" ht="110.4">
      <c r="A14" s="5" t="s">
        <v>51</v>
      </c>
      <c r="B14" s="22">
        <f>4/2110*100</f>
        <v>0.18957345971563982</v>
      </c>
      <c r="C14" s="22">
        <f>4/2110*100</f>
        <v>0.18957345971563982</v>
      </c>
      <c r="D14" s="17">
        <f t="shared" si="0"/>
        <v>100</v>
      </c>
      <c r="E14" s="3" t="s">
        <v>33</v>
      </c>
      <c r="F14" s="3">
        <v>2</v>
      </c>
    </row>
    <row r="15" spans="1:6" ht="82.8">
      <c r="A15" s="5" t="s">
        <v>52</v>
      </c>
      <c r="B15" s="17">
        <f>1900/2110*100</f>
        <v>90.047393364928908</v>
      </c>
      <c r="C15" s="17">
        <f>1900/2110*100</f>
        <v>90.047393364928908</v>
      </c>
      <c r="D15" s="3">
        <f t="shared" si="0"/>
        <v>100</v>
      </c>
      <c r="E15" s="3" t="s">
        <v>18</v>
      </c>
      <c r="F15" s="3">
        <v>2</v>
      </c>
    </row>
    <row r="16" spans="1:6" ht="55.2">
      <c r="A16" s="5" t="s">
        <v>53</v>
      </c>
      <c r="B16" s="3">
        <v>5</v>
      </c>
      <c r="C16" s="3">
        <v>5</v>
      </c>
      <c r="D16" s="3">
        <f t="shared" si="0"/>
        <v>100</v>
      </c>
      <c r="E16" s="3" t="s">
        <v>18</v>
      </c>
      <c r="F16" s="3">
        <v>2</v>
      </c>
    </row>
    <row r="17" spans="1:6">
      <c r="A17" s="5"/>
      <c r="B17" s="3"/>
      <c r="C17" s="3"/>
      <c r="D17" s="3"/>
      <c r="E17" s="3"/>
      <c r="F17" s="3"/>
    </row>
    <row r="18" spans="1:6" ht="27.6">
      <c r="A18" s="5" t="s">
        <v>54</v>
      </c>
      <c r="B18" s="3" t="s">
        <v>15</v>
      </c>
      <c r="C18" s="3" t="s">
        <v>15</v>
      </c>
      <c r="D18" s="3" t="s">
        <v>15</v>
      </c>
      <c r="E18" s="3" t="s">
        <v>15</v>
      </c>
      <c r="F18" s="23">
        <v>2.33</v>
      </c>
    </row>
    <row r="19" spans="1:6">
      <c r="A19" s="5" t="s">
        <v>16</v>
      </c>
      <c r="B19" s="3"/>
      <c r="C19" s="3"/>
      <c r="D19" s="3"/>
      <c r="E19" s="3"/>
      <c r="F19" s="3"/>
    </row>
    <row r="20" spans="1:6" ht="41.4">
      <c r="A20" s="5" t="s">
        <v>55</v>
      </c>
      <c r="B20" s="3">
        <v>20</v>
      </c>
      <c r="C20" s="3">
        <v>19</v>
      </c>
      <c r="D20" s="17">
        <f>B20/C20*100</f>
        <v>105.26315789473684</v>
      </c>
      <c r="E20" s="3" t="s">
        <v>33</v>
      </c>
      <c r="F20" s="3">
        <v>2</v>
      </c>
    </row>
    <row r="21" spans="1:6" ht="69">
      <c r="A21" s="5" t="s">
        <v>56</v>
      </c>
      <c r="B21" s="3" t="s">
        <v>15</v>
      </c>
      <c r="C21" s="3" t="s">
        <v>15</v>
      </c>
      <c r="D21" s="22">
        <f>(D22+D23)/2</f>
        <v>39.285714285714285</v>
      </c>
      <c r="E21" s="3" t="s">
        <v>18</v>
      </c>
      <c r="F21" s="3">
        <v>2.67</v>
      </c>
    </row>
    <row r="22" spans="1:6" ht="27.6">
      <c r="A22" s="5" t="s">
        <v>57</v>
      </c>
      <c r="B22" s="3">
        <v>150</v>
      </c>
      <c r="C22" s="3">
        <v>300</v>
      </c>
      <c r="D22" s="17">
        <f>B22/C22*100</f>
        <v>50</v>
      </c>
      <c r="E22" s="3" t="s">
        <v>15</v>
      </c>
      <c r="F22" s="3">
        <v>3</v>
      </c>
    </row>
    <row r="23" spans="1:6" ht="27.6">
      <c r="A23" s="5" t="s">
        <v>58</v>
      </c>
      <c r="B23" s="3">
        <v>200</v>
      </c>
      <c r="C23" s="3">
        <v>700</v>
      </c>
      <c r="D23" s="17">
        <f>B23/C23*100</f>
        <v>28.571428571428569</v>
      </c>
      <c r="E23" s="3" t="s">
        <v>15</v>
      </c>
      <c r="F23" s="3">
        <v>3</v>
      </c>
    </row>
    <row r="24" spans="1:6" ht="27.6">
      <c r="A24" s="5" t="s">
        <v>59</v>
      </c>
      <c r="B24" s="3">
        <v>0</v>
      </c>
      <c r="C24" s="3">
        <v>0</v>
      </c>
      <c r="D24" s="3">
        <v>100</v>
      </c>
      <c r="E24" s="3" t="s">
        <v>15</v>
      </c>
      <c r="F24" s="3">
        <v>2</v>
      </c>
    </row>
    <row r="25" spans="1:6">
      <c r="A25" s="5"/>
      <c r="B25" s="3"/>
      <c r="C25" s="3"/>
      <c r="D25" s="3"/>
      <c r="E25" s="3"/>
      <c r="F25" s="3"/>
    </row>
    <row r="26" spans="1:6" ht="41.4">
      <c r="A26" s="5" t="s">
        <v>60</v>
      </c>
      <c r="B26" s="3" t="s">
        <v>15</v>
      </c>
      <c r="C26" s="3" t="s">
        <v>15</v>
      </c>
      <c r="D26" s="3" t="s">
        <v>15</v>
      </c>
      <c r="E26" s="3" t="s">
        <v>33</v>
      </c>
      <c r="F26" s="3">
        <f>F27</f>
        <v>2</v>
      </c>
    </row>
    <row r="27" spans="1:6" ht="69">
      <c r="A27" s="5" t="s">
        <v>61</v>
      </c>
      <c r="B27" s="22">
        <f>4/(32.922+11.55)+4/1.765</f>
        <v>2.3562331864159236</v>
      </c>
      <c r="C27" s="22">
        <f>4/(33.5+11.65)+4/1.965</f>
        <v>2.124216986634881</v>
      </c>
      <c r="D27" s="17">
        <f>B27/C27*100</f>
        <v>110.92243406586233</v>
      </c>
      <c r="E27" s="3"/>
      <c r="F27" s="3">
        <v>2</v>
      </c>
    </row>
    <row r="28" spans="1:6" ht="82.8">
      <c r="A28" s="5" t="s">
        <v>62</v>
      </c>
      <c r="B28" s="3">
        <v>0</v>
      </c>
      <c r="C28" s="3">
        <v>0</v>
      </c>
      <c r="D28" s="3">
        <v>100</v>
      </c>
      <c r="E28" s="3" t="s">
        <v>15</v>
      </c>
      <c r="F28" s="3">
        <f>(F30+F31)/2</f>
        <v>2</v>
      </c>
    </row>
    <row r="29" spans="1:6">
      <c r="A29" s="5" t="s">
        <v>16</v>
      </c>
      <c r="B29" s="3"/>
      <c r="C29" s="3"/>
      <c r="D29" s="3"/>
      <c r="E29" s="3"/>
      <c r="F29" s="3"/>
    </row>
    <row r="30" spans="1:6" ht="55.2">
      <c r="A30" s="5" t="s">
        <v>63</v>
      </c>
      <c r="B30" s="3">
        <v>2</v>
      </c>
      <c r="C30" s="3">
        <v>2</v>
      </c>
      <c r="D30" s="3">
        <f>B30/C30*100</f>
        <v>100</v>
      </c>
      <c r="E30" s="3" t="s">
        <v>33</v>
      </c>
      <c r="F30" s="3">
        <v>2</v>
      </c>
    </row>
    <row r="31" spans="1:6" ht="138">
      <c r="A31" s="5" t="s">
        <v>64</v>
      </c>
      <c r="B31" s="3">
        <f>10/10*100</f>
        <v>100</v>
      </c>
      <c r="C31" s="3">
        <f>10/10*100</f>
        <v>100</v>
      </c>
      <c r="D31" s="3">
        <f>B31/C31*100</f>
        <v>100</v>
      </c>
      <c r="E31" s="3" t="s">
        <v>18</v>
      </c>
      <c r="F31" s="3">
        <v>2</v>
      </c>
    </row>
    <row r="32" spans="1:6">
      <c r="A32" s="4"/>
      <c r="B32" s="3"/>
      <c r="C32" s="3"/>
      <c r="D32" s="3"/>
      <c r="E32" s="3"/>
      <c r="F32" s="3"/>
    </row>
    <row r="33" spans="1:6" ht="27.6">
      <c r="A33" s="5" t="s">
        <v>65</v>
      </c>
      <c r="B33" s="3" t="s">
        <v>15</v>
      </c>
      <c r="C33" s="3" t="s">
        <v>15</v>
      </c>
      <c r="D33" s="3" t="s">
        <v>15</v>
      </c>
      <c r="E33" s="3" t="s">
        <v>15</v>
      </c>
      <c r="F33" s="28">
        <f>AVERAGE(F7,F9,F18,F26,F28)</f>
        <v>2.1326666666666667</v>
      </c>
    </row>
    <row r="34" spans="1:6">
      <c r="A34" s="16"/>
      <c r="B34" s="26"/>
      <c r="C34" s="26"/>
      <c r="D34" s="26"/>
      <c r="E34" s="26"/>
      <c r="F34" s="27"/>
    </row>
    <row r="35" spans="1:6">
      <c r="A35" s="44" t="s">
        <v>0</v>
      </c>
      <c r="B35" s="44"/>
      <c r="C35" s="44"/>
      <c r="D35" s="44"/>
      <c r="E35" s="44"/>
      <c r="F35" s="44"/>
    </row>
    <row r="36" spans="1:6">
      <c r="A36" s="45" t="s">
        <v>1</v>
      </c>
      <c r="B36" s="45"/>
      <c r="C36" s="45"/>
      <c r="D36" s="45"/>
      <c r="E36" s="45"/>
      <c r="F36" s="45"/>
    </row>
    <row r="37" spans="1:6">
      <c r="A37" s="2" t="s">
        <v>2</v>
      </c>
    </row>
    <row r="38" spans="1:6" ht="28.5" customHeight="1">
      <c r="A38" s="53" t="s">
        <v>66</v>
      </c>
      <c r="B38" s="53"/>
      <c r="C38" s="53"/>
      <c r="D38" s="53"/>
      <c r="E38" s="53"/>
      <c r="F38" s="53"/>
    </row>
  </sheetData>
  <mergeCells count="11">
    <mergeCell ref="A1:F1"/>
    <mergeCell ref="A2:F2"/>
    <mergeCell ref="A3:F3"/>
    <mergeCell ref="A35:F35"/>
    <mergeCell ref="A36:F36"/>
    <mergeCell ref="A38:F38"/>
    <mergeCell ref="A4:A5"/>
    <mergeCell ref="B4:C4"/>
    <mergeCell ref="D4:D5"/>
    <mergeCell ref="E4:E5"/>
    <mergeCell ref="F4:F5"/>
  </mergeCells>
  <pageMargins left="0.70866141732283472" right="0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27"/>
  <sheetViews>
    <sheetView workbookViewId="0">
      <selection activeCell="E32" sqref="E32"/>
    </sheetView>
  </sheetViews>
  <sheetFormatPr defaultRowHeight="14.4"/>
  <cols>
    <col min="1" max="1" width="42" customWidth="1"/>
    <col min="2" max="3" width="9.6640625" customWidth="1"/>
    <col min="4" max="4" width="14.88671875" customWidth="1"/>
    <col min="5" max="5" width="11.5546875" customWidth="1"/>
    <col min="6" max="6" width="9.109375" customWidth="1"/>
  </cols>
  <sheetData>
    <row r="1" spans="1:6">
      <c r="A1" s="47" t="s">
        <v>39</v>
      </c>
      <c r="B1" s="47"/>
      <c r="C1" s="47"/>
      <c r="D1" s="47"/>
      <c r="E1" s="47"/>
      <c r="F1" s="47"/>
    </row>
    <row r="2" spans="1:6">
      <c r="A2" s="47" t="s">
        <v>70</v>
      </c>
      <c r="B2" s="47"/>
      <c r="C2" s="47"/>
      <c r="D2" s="47"/>
      <c r="E2" s="47"/>
      <c r="F2" s="47"/>
    </row>
    <row r="3" spans="1:6">
      <c r="A3" s="48" t="s">
        <v>6</v>
      </c>
      <c r="B3" s="48"/>
      <c r="C3" s="48"/>
      <c r="D3" s="48"/>
      <c r="E3" s="48"/>
      <c r="F3" s="48"/>
    </row>
    <row r="4" spans="1:6" s="10" customFormat="1">
      <c r="A4" s="56" t="s">
        <v>40</v>
      </c>
      <c r="B4" s="58" t="s">
        <v>8</v>
      </c>
      <c r="C4" s="59"/>
      <c r="D4" s="56" t="s">
        <v>9</v>
      </c>
      <c r="E4" s="56" t="s">
        <v>10</v>
      </c>
      <c r="F4" s="56" t="s">
        <v>11</v>
      </c>
    </row>
    <row r="5" spans="1:6" s="10" customFormat="1" ht="28.2">
      <c r="A5" s="57"/>
      <c r="B5" s="9" t="s">
        <v>41</v>
      </c>
      <c r="C5" s="9" t="s">
        <v>42</v>
      </c>
      <c r="D5" s="57"/>
      <c r="E5" s="57"/>
      <c r="F5" s="57"/>
    </row>
    <row r="6" spans="1:6" s="10" customForma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41.4">
      <c r="A7" s="5" t="s">
        <v>74</v>
      </c>
      <c r="B7" s="3" t="s">
        <v>15</v>
      </c>
      <c r="C7" s="3" t="s">
        <v>15</v>
      </c>
      <c r="D7" s="3" t="s">
        <v>15</v>
      </c>
      <c r="E7" s="3" t="s">
        <v>15</v>
      </c>
      <c r="F7" s="3">
        <v>2</v>
      </c>
    </row>
    <row r="8" spans="1:6">
      <c r="A8" s="5" t="s">
        <v>16</v>
      </c>
      <c r="B8" s="3"/>
      <c r="C8" s="3"/>
      <c r="D8" s="19"/>
      <c r="E8" s="3"/>
      <c r="F8" s="3"/>
    </row>
    <row r="9" spans="1:6" ht="82.8">
      <c r="A9" s="5" t="s">
        <v>75</v>
      </c>
      <c r="B9" s="3">
        <v>18</v>
      </c>
      <c r="C9" s="3">
        <v>17.8</v>
      </c>
      <c r="D9" s="3">
        <v>101</v>
      </c>
      <c r="E9" s="3" t="s">
        <v>33</v>
      </c>
      <c r="F9" s="3">
        <v>2</v>
      </c>
    </row>
    <row r="10" spans="1:6" ht="55.2">
      <c r="A10" s="20" t="s">
        <v>76</v>
      </c>
      <c r="B10" s="21"/>
      <c r="C10" s="21"/>
      <c r="D10" s="21" t="s">
        <v>15</v>
      </c>
      <c r="E10" s="21" t="s">
        <v>33</v>
      </c>
      <c r="F10" s="3">
        <v>2</v>
      </c>
    </row>
    <row r="11" spans="1:6" ht="55.2">
      <c r="A11" s="20" t="s">
        <v>43</v>
      </c>
      <c r="B11" s="21">
        <v>0</v>
      </c>
      <c r="C11" s="21">
        <v>0</v>
      </c>
      <c r="D11" s="21">
        <v>100</v>
      </c>
      <c r="E11" s="21" t="s">
        <v>15</v>
      </c>
      <c r="F11" s="3">
        <v>2</v>
      </c>
    </row>
    <row r="12" spans="1:6" ht="27.6">
      <c r="A12" s="20" t="s">
        <v>44</v>
      </c>
      <c r="B12" s="21">
        <v>0</v>
      </c>
      <c r="C12" s="21">
        <v>0</v>
      </c>
      <c r="D12" s="21">
        <v>100</v>
      </c>
      <c r="E12" s="21" t="s">
        <v>15</v>
      </c>
      <c r="F12" s="3">
        <v>2</v>
      </c>
    </row>
    <row r="13" spans="1:6" ht="124.2">
      <c r="A13" s="5" t="s">
        <v>77</v>
      </c>
      <c r="B13" s="3">
        <v>0</v>
      </c>
      <c r="C13" s="3">
        <v>0</v>
      </c>
      <c r="D13" s="3">
        <v>100</v>
      </c>
      <c r="E13" s="3" t="s">
        <v>33</v>
      </c>
      <c r="F13" s="3">
        <v>2</v>
      </c>
    </row>
    <row r="14" spans="1:6" ht="55.2">
      <c r="A14" s="5" t="s">
        <v>78</v>
      </c>
      <c r="B14" s="3" t="s">
        <v>15</v>
      </c>
      <c r="C14" s="3" t="s">
        <v>15</v>
      </c>
      <c r="D14" s="3" t="s">
        <v>15</v>
      </c>
      <c r="E14" s="3"/>
      <c r="F14" s="3">
        <v>3</v>
      </c>
    </row>
    <row r="15" spans="1:6" ht="69">
      <c r="A15" s="5" t="s">
        <v>79</v>
      </c>
      <c r="B15" s="17">
        <f>200/2110*100</f>
        <v>9.4786729857819907</v>
      </c>
      <c r="C15" s="17">
        <f>150/2110*100</f>
        <v>7.109004739336493</v>
      </c>
      <c r="D15" s="17">
        <f>B15/C15*100</f>
        <v>133.33333333333331</v>
      </c>
      <c r="E15" s="3" t="s">
        <v>33</v>
      </c>
      <c r="F15" s="3">
        <v>3</v>
      </c>
    </row>
    <row r="16" spans="1:6">
      <c r="A16" s="4"/>
      <c r="B16" s="3"/>
      <c r="C16" s="3"/>
      <c r="D16" s="3"/>
      <c r="E16" s="3"/>
      <c r="F16" s="3"/>
    </row>
    <row r="17" spans="1:6" ht="55.2">
      <c r="A17" s="5" t="s">
        <v>80</v>
      </c>
      <c r="B17" s="3"/>
      <c r="C17" s="3"/>
      <c r="D17" s="3"/>
      <c r="E17" s="3"/>
      <c r="F17" s="3">
        <v>2</v>
      </c>
    </row>
    <row r="18" spans="1:6">
      <c r="A18" s="5" t="s">
        <v>16</v>
      </c>
      <c r="B18" s="3"/>
      <c r="C18" s="3"/>
      <c r="D18" s="3"/>
      <c r="E18" s="3"/>
      <c r="F18" s="3"/>
    </row>
    <row r="19" spans="1:6" ht="82.8">
      <c r="A19" s="5" t="s">
        <v>81</v>
      </c>
      <c r="B19" s="3">
        <v>1</v>
      </c>
      <c r="C19" s="3">
        <v>1</v>
      </c>
      <c r="D19" s="3">
        <f>B19/C19*100</f>
        <v>100</v>
      </c>
      <c r="E19" s="3" t="s">
        <v>18</v>
      </c>
      <c r="F19" s="3">
        <v>2</v>
      </c>
    </row>
    <row r="20" spans="1:6" ht="110.4">
      <c r="A20" s="5" t="s">
        <v>82</v>
      </c>
      <c r="B20" s="17">
        <f>60/2110*100</f>
        <v>2.8436018957345972</v>
      </c>
      <c r="C20" s="17">
        <f>50/2110*100</f>
        <v>2.3696682464454977</v>
      </c>
      <c r="D20" s="17">
        <f>C20/B20*100</f>
        <v>83.333333333333343</v>
      </c>
      <c r="E20" s="3" t="s">
        <v>33</v>
      </c>
      <c r="F20" s="3">
        <v>2</v>
      </c>
    </row>
    <row r="21" spans="1:6">
      <c r="A21" s="5"/>
      <c r="B21" s="3"/>
      <c r="C21" s="3"/>
      <c r="D21" s="3"/>
      <c r="E21" s="3"/>
      <c r="F21" s="3"/>
    </row>
    <row r="22" spans="1:6" ht="55.2">
      <c r="A22" s="5" t="s">
        <v>83</v>
      </c>
      <c r="B22" s="3" t="s">
        <v>15</v>
      </c>
      <c r="C22" s="3" t="s">
        <v>15</v>
      </c>
      <c r="D22" s="3" t="s">
        <v>15</v>
      </c>
      <c r="E22" s="3" t="s">
        <v>33</v>
      </c>
      <c r="F22" s="3">
        <v>2</v>
      </c>
    </row>
    <row r="23" spans="1:6" ht="82.8">
      <c r="A23" s="5" t="s">
        <v>84</v>
      </c>
      <c r="B23" s="3">
        <v>0</v>
      </c>
      <c r="C23" s="3">
        <v>0</v>
      </c>
      <c r="D23" s="3">
        <v>100</v>
      </c>
      <c r="E23" s="3"/>
      <c r="F23" s="3">
        <v>2</v>
      </c>
    </row>
    <row r="24" spans="1:6">
      <c r="A24" s="5"/>
      <c r="B24" s="3"/>
      <c r="C24" s="3"/>
      <c r="D24" s="3"/>
      <c r="E24" s="3"/>
      <c r="F24" s="3"/>
    </row>
    <row r="25" spans="1:6" ht="27.6">
      <c r="A25" s="5" t="s">
        <v>85</v>
      </c>
      <c r="B25" s="3" t="s">
        <v>15</v>
      </c>
      <c r="C25" s="3" t="s">
        <v>15</v>
      </c>
      <c r="D25" s="3" t="s">
        <v>15</v>
      </c>
      <c r="E25" s="3"/>
      <c r="F25" s="23">
        <v>2.25</v>
      </c>
    </row>
    <row r="26" spans="1:6" ht="29.25" customHeight="1">
      <c r="A26" s="44" t="s">
        <v>0</v>
      </c>
      <c r="B26" s="44"/>
      <c r="C26" s="44"/>
      <c r="D26" s="44"/>
      <c r="E26" s="44"/>
      <c r="F26" s="44"/>
    </row>
    <row r="27" spans="1:6">
      <c r="A27" s="45" t="s">
        <v>1</v>
      </c>
      <c r="B27" s="45"/>
      <c r="C27" s="45"/>
      <c r="D27" s="45"/>
      <c r="E27" s="45"/>
      <c r="F27" s="45"/>
    </row>
  </sheetData>
  <mergeCells count="10">
    <mergeCell ref="A1:F1"/>
    <mergeCell ref="A2:F2"/>
    <mergeCell ref="A3:F3"/>
    <mergeCell ref="A26:F26"/>
    <mergeCell ref="A27:F27"/>
    <mergeCell ref="A4:A5"/>
    <mergeCell ref="B4:C4"/>
    <mergeCell ref="D4:D5"/>
    <mergeCell ref="E4:E5"/>
    <mergeCell ref="F4:F5"/>
  </mergeCells>
  <pageMargins left="0.70866141732283472" right="0" top="0.74803149606299213" bottom="0.62" header="0.31496062992125984" footer="0.22"/>
  <pageSetup paperSize="9" scale="9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71"/>
  <sheetViews>
    <sheetView workbookViewId="0">
      <selection activeCell="H33" sqref="H33"/>
    </sheetView>
  </sheetViews>
  <sheetFormatPr defaultRowHeight="14.4"/>
  <sheetData>
    <row r="3" spans="2:8" ht="15.6">
      <c r="B3" s="35" t="s">
        <v>96</v>
      </c>
      <c r="H3" s="36" t="s">
        <v>86</v>
      </c>
    </row>
    <row r="7" spans="2:8" ht="15.6">
      <c r="B7" s="35" t="s">
        <v>96</v>
      </c>
      <c r="H7" t="s">
        <v>87</v>
      </c>
    </row>
    <row r="11" spans="2:8" ht="15.6">
      <c r="B11" s="35" t="s">
        <v>96</v>
      </c>
      <c r="H11" t="s">
        <v>88</v>
      </c>
    </row>
    <row r="15" spans="2:8" ht="15.6">
      <c r="B15" s="35" t="s">
        <v>96</v>
      </c>
      <c r="H15" t="s">
        <v>94</v>
      </c>
    </row>
    <row r="18" spans="2:8" ht="15.6">
      <c r="B18" s="35" t="s">
        <v>96</v>
      </c>
      <c r="H18" t="s">
        <v>91</v>
      </c>
    </row>
    <row r="21" spans="2:8" ht="15.6">
      <c r="B21" s="35" t="s">
        <v>96</v>
      </c>
      <c r="H21" s="37">
        <v>4</v>
      </c>
    </row>
    <row r="24" spans="2:8" ht="15.6">
      <c r="B24" s="35" t="s">
        <v>96</v>
      </c>
    </row>
    <row r="27" spans="2:8" ht="15.6">
      <c r="B27" s="35" t="s">
        <v>96</v>
      </c>
    </row>
    <row r="30" spans="2:8" ht="15.6">
      <c r="B30" s="35" t="s">
        <v>96</v>
      </c>
    </row>
    <row r="33" spans="2:8" ht="15.6">
      <c r="B33" s="35" t="s">
        <v>96</v>
      </c>
    </row>
    <row r="39" spans="2:8" ht="15.6">
      <c r="B39" s="35" t="s">
        <v>96</v>
      </c>
    </row>
    <row r="42" spans="2:8" ht="15.6">
      <c r="B42" s="35" t="s">
        <v>96</v>
      </c>
      <c r="F42" t="s">
        <v>92</v>
      </c>
    </row>
    <row r="44" spans="2:8" ht="15.6">
      <c r="B44" s="35" t="s">
        <v>96</v>
      </c>
      <c r="F44" t="s">
        <v>95</v>
      </c>
      <c r="H44" s="29" t="s">
        <v>96</v>
      </c>
    </row>
    <row r="45" spans="2:8" ht="15.6">
      <c r="H45" s="29" t="s">
        <v>97</v>
      </c>
    </row>
    <row r="46" spans="2:8" ht="15.6">
      <c r="H46" s="29" t="s">
        <v>98</v>
      </c>
    </row>
    <row r="49" spans="2:6" ht="15.6">
      <c r="B49" s="35" t="s">
        <v>96</v>
      </c>
      <c r="F49" t="s">
        <v>89</v>
      </c>
    </row>
    <row r="52" spans="2:6" ht="15.6">
      <c r="B52" s="35" t="s">
        <v>96</v>
      </c>
      <c r="F52" t="s">
        <v>90</v>
      </c>
    </row>
    <row r="55" spans="2:6" ht="15.6">
      <c r="B55" s="35" t="s">
        <v>96</v>
      </c>
      <c r="F55" t="s">
        <v>93</v>
      </c>
    </row>
    <row r="58" spans="2:6" ht="15.6">
      <c r="B58" s="35" t="s">
        <v>96</v>
      </c>
    </row>
    <row r="59" spans="2:6">
      <c r="F59" t="s">
        <v>99</v>
      </c>
    </row>
    <row r="64" spans="2:6" ht="15.6">
      <c r="B64" s="35" t="s">
        <v>98</v>
      </c>
    </row>
    <row r="65" spans="2:6">
      <c r="F65" t="s">
        <v>100</v>
      </c>
    </row>
    <row r="70" spans="2:6" ht="15.6">
      <c r="B70" s="35" t="s">
        <v>96</v>
      </c>
    </row>
    <row r="71" spans="2:6" ht="15.6">
      <c r="B71" s="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форма к публикации</vt:lpstr>
      <vt:lpstr>ф2.1 Пр.2</vt:lpstr>
      <vt:lpstr>ф2.3 Пр.2</vt:lpstr>
      <vt:lpstr>ф2.2 Пр.2</vt:lpstr>
      <vt:lpstr>формулы</vt:lpstr>
      <vt:lpstr>'ф2.1 Пр.2'!Заголовки_для_печати</vt:lpstr>
      <vt:lpstr>'ф2.2 Пр.2'!Заголовки_для_печати</vt:lpstr>
      <vt:lpstr>'ф2.3 Пр.2'!Заголовки_для_печати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2016-06-01T03:38:54Z</dcterms:modified>
</cp:coreProperties>
</file>